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PUBLICAÇÕES\SITE 2023\"/>
    </mc:Choice>
  </mc:AlternateContent>
  <bookViews>
    <workbookView xWindow="0" yWindow="0" windowWidth="19200" windowHeight="5895" firstSheet="2" activeTab="3"/>
  </bookViews>
  <sheets>
    <sheet name="Banca electronica1" sheetId="1" state="hidden" r:id="rId1"/>
    <sheet name="banca eletrónica 2" sheetId="2" state="hidden" r:id="rId2"/>
    <sheet name="CARTÃO NACIONAL" sheetId="13" r:id="rId3"/>
    <sheet name="CARTÃO INTERNACIONAL" sheetId="14" r:id="rId4"/>
    <sheet name="Publicação Final" sheetId="8" state="hidden" r:id="rId5"/>
    <sheet name="Operações SPAUT" sheetId="12" state="hidden" r:id="rId6"/>
    <sheet name="operações 2016_ números" sheetId="11" state="hidden" r:id="rId7"/>
    <sheet name="operações 2016_ Valores" sheetId="10" state="hidden" r:id="rId8"/>
    <sheet name="Folha1" sheetId="4" state="hidden" r:id="rId9"/>
    <sheet name="Ex. Publicação" sheetId="6" state="hidden" r:id="rId10"/>
    <sheet name="Folha2" sheetId="7" state="hidden" r:id="rId11"/>
  </sheets>
  <externalReferences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_xlnm.Print_Area" localSheetId="3">'CARTÃO INTERNACIONAL'!$B$1:$B$17</definedName>
    <definedName name="_xlnm.Print_Area" localSheetId="2">'CARTÃO NACIONAL'!$B$1:$B$65</definedName>
    <definedName name="_xlnm.Print_Area" localSheetId="9">'Ex. Publicação'!$A$1:$BX$43</definedName>
    <definedName name="_xlnm.Print_Area" localSheetId="4">'Publicação Final'!$A$1:$CO$50</definedName>
  </definedNames>
  <calcPr calcId="162913"/>
</workbook>
</file>

<file path=xl/calcChain.xml><?xml version="1.0" encoding="utf-8"?>
<calcChain xmlns="http://schemas.openxmlformats.org/spreadsheetml/2006/main">
  <c r="D8" i="14" l="1"/>
  <c r="E8" i="14"/>
  <c r="F8" i="14"/>
  <c r="G8" i="14"/>
  <c r="H8" i="14"/>
  <c r="I8" i="14"/>
  <c r="J8" i="14"/>
  <c r="K8" i="14"/>
  <c r="L8" i="14"/>
  <c r="M8" i="14"/>
  <c r="N8" i="14"/>
  <c r="O8" i="14"/>
  <c r="P8" i="14"/>
  <c r="Q8" i="14"/>
  <c r="R8" i="14"/>
  <c r="S8" i="14"/>
  <c r="T8" i="14"/>
  <c r="U8" i="14"/>
  <c r="V8" i="14"/>
  <c r="W8" i="14"/>
  <c r="X8" i="14"/>
  <c r="Y8" i="14"/>
  <c r="Z8" i="14"/>
  <c r="AA8" i="14"/>
  <c r="AB8" i="14"/>
  <c r="AC8" i="14"/>
  <c r="AD8" i="14"/>
  <c r="AE8" i="14"/>
  <c r="AF8" i="14"/>
  <c r="AG8" i="14"/>
  <c r="AH8" i="14"/>
  <c r="AI8" i="14"/>
  <c r="AJ8" i="14"/>
  <c r="AK8" i="14"/>
  <c r="AL8" i="14"/>
  <c r="AM8" i="14"/>
  <c r="AN8" i="14"/>
  <c r="AO8" i="14"/>
  <c r="AP8" i="14"/>
  <c r="AQ8" i="14"/>
  <c r="AR8" i="14"/>
  <c r="AS8" i="14"/>
  <c r="AT8" i="14"/>
  <c r="AU8" i="14"/>
  <c r="AV8" i="14"/>
  <c r="AW8" i="14"/>
  <c r="AX8" i="14"/>
  <c r="AY8" i="14"/>
  <c r="AZ8" i="14"/>
  <c r="BA8" i="14"/>
  <c r="BB8" i="14"/>
  <c r="BC8" i="14"/>
  <c r="BD8" i="14"/>
  <c r="BE8" i="14"/>
  <c r="BF8" i="14"/>
  <c r="BG8" i="14"/>
  <c r="BH8" i="14"/>
  <c r="BI8" i="14"/>
  <c r="BJ8" i="14"/>
  <c r="BK8" i="14"/>
  <c r="BL8" i="14"/>
  <c r="BM8" i="14"/>
  <c r="BN8" i="14"/>
  <c r="BO8" i="14"/>
  <c r="BP8" i="14"/>
  <c r="BQ8" i="14"/>
  <c r="BR8" i="14"/>
  <c r="BS8" i="14"/>
  <c r="BT8" i="14"/>
  <c r="BU8" i="14"/>
  <c r="BV8" i="14"/>
  <c r="BW8" i="14"/>
  <c r="BX8" i="14"/>
  <c r="BY8" i="14"/>
  <c r="BZ8" i="14"/>
  <c r="CA8" i="14"/>
  <c r="CB8" i="14"/>
  <c r="CC8" i="14"/>
  <c r="CD8" i="14"/>
  <c r="CE8" i="14"/>
  <c r="CF8" i="14"/>
  <c r="CG8" i="14"/>
  <c r="CH8" i="14"/>
  <c r="CI8" i="14"/>
  <c r="CJ8" i="14"/>
  <c r="CK8" i="14"/>
  <c r="CL8" i="14"/>
  <c r="CM8" i="14"/>
  <c r="CN8" i="14"/>
  <c r="CO8" i="14"/>
  <c r="CP8" i="14"/>
  <c r="CQ8" i="14"/>
  <c r="CR8" i="14"/>
  <c r="CS8" i="14"/>
  <c r="CT8" i="14"/>
  <c r="CU8" i="14"/>
  <c r="CV8" i="14"/>
  <c r="CW8" i="14"/>
  <c r="CX8" i="14"/>
  <c r="CY8" i="14"/>
  <c r="CZ8" i="14"/>
  <c r="DA8" i="14"/>
  <c r="DB8" i="14"/>
  <c r="DC8" i="14"/>
  <c r="DD8" i="14"/>
  <c r="DE8" i="14"/>
  <c r="DF8" i="14"/>
  <c r="DG8" i="14"/>
  <c r="DH8" i="14"/>
  <c r="DI8" i="14"/>
  <c r="DJ8" i="14"/>
  <c r="DK8" i="14"/>
  <c r="DL8" i="14"/>
  <c r="DM8" i="14"/>
  <c r="DN8" i="14"/>
  <c r="DO8" i="14"/>
  <c r="DP8" i="14"/>
  <c r="DQ8" i="14"/>
  <c r="DR8" i="14"/>
  <c r="DS8" i="14"/>
  <c r="DT8" i="14"/>
  <c r="DU8" i="14"/>
  <c r="DV8" i="14"/>
  <c r="DW8" i="14"/>
  <c r="DX8" i="14"/>
  <c r="DY8" i="14"/>
  <c r="DZ8" i="14"/>
  <c r="EA8" i="14"/>
  <c r="EB8" i="14"/>
  <c r="EC8" i="14"/>
  <c r="ED8" i="14"/>
  <c r="EE8" i="14"/>
  <c r="EF8" i="14"/>
  <c r="EG8" i="14"/>
  <c r="EH8" i="14"/>
  <c r="EI8" i="14"/>
  <c r="EJ8" i="14"/>
  <c r="EK8" i="14"/>
  <c r="EL8" i="14"/>
  <c r="EM8" i="14"/>
  <c r="EN8" i="14"/>
  <c r="EO8" i="14"/>
  <c r="EP8" i="14"/>
  <c r="EQ8" i="14"/>
  <c r="ER8" i="14"/>
  <c r="ES8" i="14"/>
  <c r="ET8" i="14"/>
  <c r="D9" i="14"/>
  <c r="E9" i="14"/>
  <c r="F9" i="14"/>
  <c r="G9" i="14"/>
  <c r="H9" i="14"/>
  <c r="I9" i="14"/>
  <c r="J9" i="14"/>
  <c r="K9" i="14"/>
  <c r="L9" i="14"/>
  <c r="M9" i="14"/>
  <c r="N9" i="14"/>
  <c r="O9" i="14"/>
  <c r="P9" i="14"/>
  <c r="Q9" i="14"/>
  <c r="R9" i="14"/>
  <c r="S9" i="14"/>
  <c r="T9" i="14"/>
  <c r="U9" i="14"/>
  <c r="V9" i="14"/>
  <c r="W9" i="14"/>
  <c r="X9" i="14"/>
  <c r="Y9" i="14"/>
  <c r="Z9" i="14"/>
  <c r="AA9" i="14"/>
  <c r="AB9" i="14"/>
  <c r="AC9" i="14"/>
  <c r="AD9" i="14"/>
  <c r="AE9" i="14"/>
  <c r="AF9" i="14"/>
  <c r="AG9" i="14"/>
  <c r="AH9" i="14"/>
  <c r="AI9" i="14"/>
  <c r="AJ9" i="14"/>
  <c r="AK9" i="14"/>
  <c r="AL9" i="14"/>
  <c r="AM9" i="14"/>
  <c r="AN9" i="14"/>
  <c r="AO9" i="14"/>
  <c r="AP9" i="14"/>
  <c r="AQ9" i="14"/>
  <c r="AR9" i="14"/>
  <c r="AS9" i="14"/>
  <c r="AT9" i="14"/>
  <c r="AU9" i="14"/>
  <c r="AV9" i="14"/>
  <c r="AW9" i="14"/>
  <c r="AX9" i="14"/>
  <c r="AY9" i="14"/>
  <c r="AZ9" i="14"/>
  <c r="BA9" i="14"/>
  <c r="BB9" i="14"/>
  <c r="BC9" i="14"/>
  <c r="BD9" i="14"/>
  <c r="BE9" i="14"/>
  <c r="BF9" i="14"/>
  <c r="BG9" i="14"/>
  <c r="BH9" i="14"/>
  <c r="BI9" i="14"/>
  <c r="BJ9" i="14"/>
  <c r="BK9" i="14"/>
  <c r="BL9" i="14"/>
  <c r="BM9" i="14"/>
  <c r="BN9" i="14"/>
  <c r="BO9" i="14"/>
  <c r="BP9" i="14"/>
  <c r="BQ9" i="14"/>
  <c r="BR9" i="14"/>
  <c r="BS9" i="14"/>
  <c r="BT9" i="14"/>
  <c r="BU9" i="14"/>
  <c r="BV9" i="14"/>
  <c r="BW9" i="14"/>
  <c r="BX9" i="14"/>
  <c r="BY9" i="14"/>
  <c r="BZ9" i="14"/>
  <c r="CA9" i="14"/>
  <c r="CB9" i="14"/>
  <c r="CC9" i="14"/>
  <c r="CD9" i="14"/>
  <c r="CE9" i="14"/>
  <c r="CF9" i="14"/>
  <c r="CG9" i="14"/>
  <c r="CH9" i="14"/>
  <c r="CI9" i="14"/>
  <c r="CJ9" i="14"/>
  <c r="CK9" i="14"/>
  <c r="CL9" i="14"/>
  <c r="CM9" i="14"/>
  <c r="CN9" i="14"/>
  <c r="CO9" i="14"/>
  <c r="CP9" i="14"/>
  <c r="CQ9" i="14"/>
  <c r="CR9" i="14"/>
  <c r="CS9" i="14"/>
  <c r="CT9" i="14"/>
  <c r="CU9" i="14"/>
  <c r="CV9" i="14"/>
  <c r="CW9" i="14"/>
  <c r="CX9" i="14"/>
  <c r="CY9" i="14"/>
  <c r="CZ9" i="14"/>
  <c r="DA9" i="14"/>
  <c r="DB9" i="14"/>
  <c r="DC9" i="14"/>
  <c r="DD9" i="14"/>
  <c r="DE9" i="14"/>
  <c r="DF9" i="14"/>
  <c r="DG9" i="14"/>
  <c r="DH9" i="14"/>
  <c r="DI9" i="14"/>
  <c r="DJ9" i="14"/>
  <c r="DK9" i="14"/>
  <c r="DL9" i="14"/>
  <c r="DM9" i="14"/>
  <c r="DN9" i="14"/>
  <c r="DO9" i="14"/>
  <c r="DP9" i="14"/>
  <c r="DQ9" i="14"/>
  <c r="DR9" i="14"/>
  <c r="DS9" i="14"/>
  <c r="DT9" i="14"/>
  <c r="DU9" i="14"/>
  <c r="DV9" i="14"/>
  <c r="DW9" i="14"/>
  <c r="DX9" i="14"/>
  <c r="DY9" i="14"/>
  <c r="DZ9" i="14"/>
  <c r="EA9" i="14"/>
  <c r="EB9" i="14"/>
  <c r="EC9" i="14"/>
  <c r="ED9" i="14"/>
  <c r="EE9" i="14"/>
  <c r="EF9" i="14"/>
  <c r="EG9" i="14"/>
  <c r="EH9" i="14"/>
  <c r="EI9" i="14"/>
  <c r="EJ9" i="14"/>
  <c r="EK9" i="14"/>
  <c r="EL9" i="14"/>
  <c r="EM9" i="14"/>
  <c r="EN9" i="14"/>
  <c r="EO9" i="14"/>
  <c r="EP9" i="14"/>
  <c r="EQ9" i="14"/>
  <c r="ER9" i="14"/>
  <c r="ES9" i="14"/>
  <c r="ET9" i="14"/>
  <c r="D11" i="14"/>
  <c r="E11" i="14"/>
  <c r="F11" i="14"/>
  <c r="G11" i="14"/>
  <c r="H11" i="14"/>
  <c r="I11" i="14"/>
  <c r="J11" i="14"/>
  <c r="K11" i="14"/>
  <c r="L11" i="14"/>
  <c r="M11" i="14"/>
  <c r="N11" i="14"/>
  <c r="O11" i="14"/>
  <c r="P11" i="14"/>
  <c r="Q11" i="14"/>
  <c r="R11" i="14"/>
  <c r="S11" i="14"/>
  <c r="T11" i="14"/>
  <c r="U11" i="14"/>
  <c r="V11" i="14"/>
  <c r="W11" i="14"/>
  <c r="X11" i="14"/>
  <c r="Y11" i="14"/>
  <c r="Z11" i="14"/>
  <c r="AA11" i="14"/>
  <c r="AB11" i="14"/>
  <c r="AC11" i="14"/>
  <c r="AD11" i="14"/>
  <c r="AE11" i="14"/>
  <c r="AF11" i="14"/>
  <c r="AG11" i="14"/>
  <c r="AH11" i="14"/>
  <c r="AI11" i="14"/>
  <c r="AJ11" i="14"/>
  <c r="AK11" i="14"/>
  <c r="AL11" i="14"/>
  <c r="AM11" i="14"/>
  <c r="AN11" i="14"/>
  <c r="AO11" i="14"/>
  <c r="AP11" i="14"/>
  <c r="AQ11" i="14"/>
  <c r="AR11" i="14"/>
  <c r="AS11" i="14"/>
  <c r="AT11" i="14"/>
  <c r="AU11" i="14"/>
  <c r="AV11" i="14"/>
  <c r="AW11" i="14"/>
  <c r="AX11" i="14"/>
  <c r="AY11" i="14"/>
  <c r="AZ11" i="14"/>
  <c r="BA11" i="14"/>
  <c r="BB11" i="14"/>
  <c r="BC11" i="14"/>
  <c r="BD11" i="14"/>
  <c r="BE11" i="14"/>
  <c r="BF11" i="14"/>
  <c r="BG11" i="14"/>
  <c r="BH11" i="14"/>
  <c r="BI11" i="14"/>
  <c r="BJ11" i="14"/>
  <c r="BK11" i="14"/>
  <c r="BL11" i="14"/>
  <c r="BM11" i="14"/>
  <c r="BN11" i="14"/>
  <c r="BO11" i="14"/>
  <c r="BP11" i="14"/>
  <c r="BQ11" i="14"/>
  <c r="BR11" i="14"/>
  <c r="BS11" i="14"/>
  <c r="BT11" i="14"/>
  <c r="BU11" i="14"/>
  <c r="BV11" i="14"/>
  <c r="BW11" i="14"/>
  <c r="BX11" i="14"/>
  <c r="BY11" i="14"/>
  <c r="BZ11" i="14"/>
  <c r="CA11" i="14"/>
  <c r="CB11" i="14"/>
  <c r="CC11" i="14"/>
  <c r="CD11" i="14"/>
  <c r="CE11" i="14"/>
  <c r="CF11" i="14"/>
  <c r="CG11" i="14"/>
  <c r="CH11" i="14"/>
  <c r="CI11" i="14"/>
  <c r="CJ11" i="14"/>
  <c r="CK11" i="14"/>
  <c r="CL11" i="14"/>
  <c r="CM11" i="14"/>
  <c r="CN11" i="14"/>
  <c r="CO11" i="14"/>
  <c r="CP11" i="14"/>
  <c r="CQ11" i="14"/>
  <c r="CR11" i="14"/>
  <c r="CS11" i="14"/>
  <c r="CT11" i="14"/>
  <c r="CU11" i="14"/>
  <c r="CV11" i="14"/>
  <c r="CW11" i="14"/>
  <c r="CX11" i="14"/>
  <c r="CY11" i="14"/>
  <c r="CZ11" i="14"/>
  <c r="DA11" i="14"/>
  <c r="DB11" i="14"/>
  <c r="DC11" i="14"/>
  <c r="DD11" i="14"/>
  <c r="DE11" i="14"/>
  <c r="DF11" i="14"/>
  <c r="DG11" i="14"/>
  <c r="DH11" i="14"/>
  <c r="DI11" i="14"/>
  <c r="DJ11" i="14"/>
  <c r="DK11" i="14"/>
  <c r="DL11" i="14"/>
  <c r="DM11" i="14"/>
  <c r="DN11" i="14"/>
  <c r="DO11" i="14"/>
  <c r="DP11" i="14"/>
  <c r="DQ11" i="14"/>
  <c r="DR11" i="14"/>
  <c r="DS11" i="14"/>
  <c r="DT11" i="14"/>
  <c r="DU11" i="14"/>
  <c r="DV11" i="14"/>
  <c r="DW11" i="14"/>
  <c r="DX11" i="14"/>
  <c r="DY11" i="14"/>
  <c r="DZ11" i="14"/>
  <c r="EA11" i="14"/>
  <c r="EB11" i="14"/>
  <c r="EC11" i="14"/>
  <c r="ED11" i="14"/>
  <c r="EE11" i="14"/>
  <c r="EF11" i="14"/>
  <c r="EG11" i="14"/>
  <c r="EH11" i="14"/>
  <c r="EI11" i="14"/>
  <c r="EJ11" i="14"/>
  <c r="EK11" i="14"/>
  <c r="EL11" i="14"/>
  <c r="EM11" i="14"/>
  <c r="EN11" i="14"/>
  <c r="EO11" i="14"/>
  <c r="EP11" i="14"/>
  <c r="EQ11" i="14"/>
  <c r="ER11" i="14"/>
  <c r="ES11" i="14"/>
  <c r="ET11" i="14"/>
  <c r="D15" i="14"/>
  <c r="E15" i="14"/>
  <c r="F15" i="14"/>
  <c r="G15" i="14"/>
  <c r="H15" i="14"/>
  <c r="I15" i="14"/>
  <c r="J15" i="14"/>
  <c r="K15" i="14"/>
  <c r="L15" i="14"/>
  <c r="M15" i="14"/>
  <c r="N15" i="14"/>
  <c r="O15" i="14"/>
  <c r="P15" i="14"/>
  <c r="Q15" i="14"/>
  <c r="R15" i="14"/>
  <c r="S15" i="14"/>
  <c r="T15" i="14"/>
  <c r="U15" i="14"/>
  <c r="V15" i="14"/>
  <c r="W15" i="14"/>
  <c r="X15" i="14"/>
  <c r="Y15" i="14"/>
  <c r="Z15" i="14"/>
  <c r="AA15" i="14"/>
  <c r="AB15" i="14"/>
  <c r="AC15" i="14"/>
  <c r="AD15" i="14"/>
  <c r="AE15" i="14"/>
  <c r="AF15" i="14"/>
  <c r="AG15" i="14"/>
  <c r="AH15" i="14"/>
  <c r="AI15" i="14"/>
  <c r="AJ15" i="14"/>
  <c r="AK15" i="14"/>
  <c r="AL15" i="14"/>
  <c r="AM15" i="14"/>
  <c r="AN15" i="14"/>
  <c r="AO15" i="14"/>
  <c r="AP15" i="14"/>
  <c r="AQ15" i="14"/>
  <c r="AR15" i="14"/>
  <c r="AS15" i="14"/>
  <c r="AT15" i="14"/>
  <c r="AU15" i="14"/>
  <c r="AV15" i="14"/>
  <c r="AW15" i="14"/>
  <c r="AX15" i="14"/>
  <c r="AY15" i="14"/>
  <c r="AZ15" i="14"/>
  <c r="BA15" i="14"/>
  <c r="BB15" i="14"/>
  <c r="BC15" i="14"/>
  <c r="BD15" i="14"/>
  <c r="BE15" i="14"/>
  <c r="BF15" i="14"/>
  <c r="BG15" i="14"/>
  <c r="BH15" i="14"/>
  <c r="BI15" i="14"/>
  <c r="BJ15" i="14"/>
  <c r="BK15" i="14"/>
  <c r="BL15" i="14"/>
  <c r="BM15" i="14"/>
  <c r="BN15" i="14"/>
  <c r="BO15" i="14"/>
  <c r="BP15" i="14"/>
  <c r="BQ15" i="14"/>
  <c r="BR15" i="14"/>
  <c r="BS15" i="14"/>
  <c r="BT15" i="14"/>
  <c r="BU15" i="14"/>
  <c r="BV15" i="14"/>
  <c r="BW15" i="14"/>
  <c r="BX15" i="14"/>
  <c r="BY15" i="14"/>
  <c r="BZ15" i="14"/>
  <c r="CA15" i="14"/>
  <c r="CB15" i="14"/>
  <c r="CC15" i="14"/>
  <c r="CD15" i="14"/>
  <c r="CE15" i="14"/>
  <c r="CF15" i="14"/>
  <c r="CG15" i="14"/>
  <c r="CH15" i="14"/>
  <c r="CI15" i="14"/>
  <c r="CJ15" i="14"/>
  <c r="CK15" i="14"/>
  <c r="CL15" i="14"/>
  <c r="CM15" i="14"/>
  <c r="CN15" i="14"/>
  <c r="CO15" i="14"/>
  <c r="CP15" i="14"/>
  <c r="CQ15" i="14"/>
  <c r="CR15" i="14"/>
  <c r="CS15" i="14"/>
  <c r="CT15" i="14"/>
  <c r="CU15" i="14"/>
  <c r="CV15" i="14"/>
  <c r="CW15" i="14"/>
  <c r="CX15" i="14"/>
  <c r="CY15" i="14"/>
  <c r="CZ15" i="14"/>
  <c r="DA15" i="14"/>
  <c r="DB15" i="14"/>
  <c r="DC15" i="14"/>
  <c r="DD15" i="14"/>
  <c r="DE15" i="14"/>
  <c r="DF15" i="14"/>
  <c r="DG15" i="14"/>
  <c r="DH15" i="14"/>
  <c r="DI15" i="14"/>
  <c r="DJ15" i="14"/>
  <c r="DK15" i="14"/>
  <c r="DL15" i="14"/>
  <c r="DM15" i="14"/>
  <c r="DN15" i="14"/>
  <c r="DO15" i="14"/>
  <c r="DP15" i="14"/>
  <c r="DQ15" i="14"/>
  <c r="DR15" i="14"/>
  <c r="DS15" i="14"/>
  <c r="DT15" i="14"/>
  <c r="DU15" i="14"/>
  <c r="DV15" i="14"/>
  <c r="DW15" i="14"/>
  <c r="DX15" i="14"/>
  <c r="DY15" i="14"/>
  <c r="DZ15" i="14"/>
  <c r="EA15" i="14"/>
  <c r="EB15" i="14"/>
  <c r="EC15" i="14"/>
  <c r="ED15" i="14"/>
  <c r="EE15" i="14"/>
  <c r="EF15" i="14"/>
  <c r="EG15" i="14"/>
  <c r="EH15" i="14"/>
  <c r="EI15" i="14"/>
  <c r="EJ15" i="14"/>
  <c r="EK15" i="14"/>
  <c r="EL15" i="14"/>
  <c r="EM15" i="14"/>
  <c r="EN15" i="14"/>
  <c r="EO15" i="14"/>
  <c r="EP15" i="14"/>
  <c r="EQ15" i="14"/>
  <c r="ER15" i="14"/>
  <c r="ES15" i="14"/>
  <c r="ET15" i="14"/>
  <c r="D16" i="14"/>
  <c r="E16" i="14"/>
  <c r="F16" i="14"/>
  <c r="G16" i="14"/>
  <c r="H16" i="14"/>
  <c r="I16" i="14"/>
  <c r="J16" i="14"/>
  <c r="K16" i="14"/>
  <c r="L16" i="14"/>
  <c r="M16" i="14"/>
  <c r="N16" i="14"/>
  <c r="O16" i="14"/>
  <c r="P16" i="14"/>
  <c r="Q16" i="14"/>
  <c r="R16" i="14"/>
  <c r="S16" i="14"/>
  <c r="T16" i="14"/>
  <c r="U16" i="14"/>
  <c r="V16" i="14"/>
  <c r="W16" i="14"/>
  <c r="X16" i="14"/>
  <c r="Y16" i="14"/>
  <c r="Z16" i="14"/>
  <c r="AA16" i="14"/>
  <c r="AB16" i="14"/>
  <c r="AC16" i="14"/>
  <c r="AD16" i="14"/>
  <c r="AE16" i="14"/>
  <c r="AF16" i="14"/>
  <c r="AG16" i="14"/>
  <c r="AH16" i="14"/>
  <c r="AI16" i="14"/>
  <c r="AJ16" i="14"/>
  <c r="AK16" i="14"/>
  <c r="AL16" i="14"/>
  <c r="AM16" i="14"/>
  <c r="AN16" i="14"/>
  <c r="AO16" i="14"/>
  <c r="AP16" i="14"/>
  <c r="AQ16" i="14"/>
  <c r="AR16" i="14"/>
  <c r="AS16" i="14"/>
  <c r="AT16" i="14"/>
  <c r="AU16" i="14"/>
  <c r="AV16" i="14"/>
  <c r="AW16" i="14"/>
  <c r="AX16" i="14"/>
  <c r="AY16" i="14"/>
  <c r="AZ16" i="14"/>
  <c r="BA16" i="14"/>
  <c r="BB16" i="14"/>
  <c r="BC16" i="14"/>
  <c r="BD16" i="14"/>
  <c r="BE16" i="14"/>
  <c r="BF16" i="14"/>
  <c r="BG16" i="14"/>
  <c r="BH16" i="14"/>
  <c r="BI16" i="14"/>
  <c r="BJ16" i="14"/>
  <c r="BK16" i="14"/>
  <c r="BL16" i="14"/>
  <c r="BM16" i="14"/>
  <c r="BN16" i="14"/>
  <c r="BO16" i="14"/>
  <c r="BP16" i="14"/>
  <c r="BQ16" i="14"/>
  <c r="BR16" i="14"/>
  <c r="BS16" i="14"/>
  <c r="BT16" i="14"/>
  <c r="BU16" i="14"/>
  <c r="BV16" i="14"/>
  <c r="BW16" i="14"/>
  <c r="BX16" i="14"/>
  <c r="BY16" i="14"/>
  <c r="BZ16" i="14"/>
  <c r="CA16" i="14"/>
  <c r="CB16" i="14"/>
  <c r="CC16" i="14"/>
  <c r="CD16" i="14"/>
  <c r="CE16" i="14"/>
  <c r="CF16" i="14"/>
  <c r="CG16" i="14"/>
  <c r="CH16" i="14"/>
  <c r="CI16" i="14"/>
  <c r="CJ16" i="14"/>
  <c r="CK16" i="14"/>
  <c r="CL16" i="14"/>
  <c r="CM16" i="14"/>
  <c r="CN16" i="14"/>
  <c r="CO16" i="14"/>
  <c r="CP16" i="14"/>
  <c r="CQ16" i="14"/>
  <c r="CR16" i="14"/>
  <c r="CS16" i="14"/>
  <c r="CT16" i="14"/>
  <c r="CU16" i="14"/>
  <c r="CV16" i="14"/>
  <c r="CW16" i="14"/>
  <c r="CX16" i="14"/>
  <c r="CY16" i="14"/>
  <c r="CZ16" i="14"/>
  <c r="DA16" i="14"/>
  <c r="DB16" i="14"/>
  <c r="DC16" i="14"/>
  <c r="DD16" i="14"/>
  <c r="DE16" i="14"/>
  <c r="DF16" i="14"/>
  <c r="DG16" i="14"/>
  <c r="DH16" i="14"/>
  <c r="DI16" i="14"/>
  <c r="DJ16" i="14"/>
  <c r="DK16" i="14"/>
  <c r="DL16" i="14"/>
  <c r="DM16" i="14"/>
  <c r="DN16" i="14"/>
  <c r="DO16" i="14"/>
  <c r="DP16" i="14"/>
  <c r="DQ16" i="14"/>
  <c r="DR16" i="14"/>
  <c r="DS16" i="14"/>
  <c r="DT16" i="14"/>
  <c r="DU16" i="14"/>
  <c r="DV16" i="14"/>
  <c r="DW16" i="14"/>
  <c r="DX16" i="14"/>
  <c r="DY16" i="14"/>
  <c r="DZ16" i="14"/>
  <c r="EA16" i="14"/>
  <c r="EB16" i="14"/>
  <c r="EC16" i="14"/>
  <c r="ED16" i="14"/>
  <c r="EE16" i="14"/>
  <c r="EF16" i="14"/>
  <c r="EG16" i="14"/>
  <c r="EH16" i="14"/>
  <c r="EI16" i="14"/>
  <c r="EJ16" i="14"/>
  <c r="EK16" i="14"/>
  <c r="EL16" i="14"/>
  <c r="EM16" i="14"/>
  <c r="EN16" i="14"/>
  <c r="EO16" i="14"/>
  <c r="EP16" i="14"/>
  <c r="EQ16" i="14"/>
  <c r="ER16" i="14"/>
  <c r="ES16" i="14"/>
  <c r="ET16" i="14"/>
  <c r="C16" i="14"/>
  <c r="C15" i="14"/>
  <c r="C9" i="14"/>
  <c r="C11" i="14"/>
  <c r="C8" i="14"/>
  <c r="K37" i="4" l="1"/>
  <c r="L22" i="11" l="1"/>
  <c r="L23" i="11"/>
  <c r="L24" i="11"/>
  <c r="L25" i="11"/>
  <c r="L26" i="11" l="1"/>
  <c r="CO34" i="8" l="1"/>
  <c r="P34" i="12"/>
  <c r="O14" i="12"/>
  <c r="M14" i="12"/>
  <c r="K13" i="12"/>
  <c r="K14" i="12" s="1"/>
  <c r="G13" i="12"/>
  <c r="G14" i="12" s="1"/>
  <c r="T12" i="11"/>
  <c r="T24" i="11"/>
  <c r="Q40" i="11"/>
  <c r="R40" i="11" s="1"/>
  <c r="Q41" i="11"/>
  <c r="R41" i="11" s="1"/>
  <c r="Q42" i="11"/>
  <c r="R42" i="11" s="1"/>
  <c r="Q43" i="11"/>
  <c r="R43" i="11" s="1"/>
  <c r="Q44" i="11"/>
  <c r="R44" i="11" s="1"/>
  <c r="Q45" i="11"/>
  <c r="R45" i="11" s="1"/>
  <c r="Q46" i="11"/>
  <c r="R46" i="11" s="1"/>
  <c r="Q47" i="11"/>
  <c r="Q49" i="11"/>
  <c r="R49" i="11" s="1"/>
  <c r="Q50" i="11"/>
  <c r="R50" i="11" s="1"/>
  <c r="Q51" i="11"/>
  <c r="R51" i="11" s="1"/>
  <c r="Q52" i="11"/>
  <c r="R52" i="11" s="1"/>
  <c r="Q53" i="11"/>
  <c r="R53" i="11" s="1"/>
  <c r="Q54" i="11"/>
  <c r="R54" i="11" s="1"/>
  <c r="Q55" i="11"/>
  <c r="R55" i="11" s="1"/>
  <c r="Q56" i="11"/>
  <c r="Q58" i="11"/>
  <c r="R58" i="11" s="1"/>
  <c r="Q59" i="11"/>
  <c r="R59" i="11" s="1"/>
  <c r="Q60" i="11"/>
  <c r="R60" i="11" s="1"/>
  <c r="Q61" i="11"/>
  <c r="R61" i="11" s="1"/>
  <c r="Q62" i="11"/>
  <c r="R62" i="11" s="1"/>
  <c r="Q63" i="11"/>
  <c r="R63" i="11" s="1"/>
  <c r="Q64" i="11"/>
  <c r="R64" i="11" s="1"/>
  <c r="Q65" i="11"/>
  <c r="Q67" i="11"/>
  <c r="R67" i="11" s="1"/>
  <c r="Q68" i="11"/>
  <c r="R68" i="11" s="1"/>
  <c r="Q69" i="11"/>
  <c r="R69" i="11" s="1"/>
  <c r="Q70" i="11"/>
  <c r="R70" i="11" s="1"/>
  <c r="Q71" i="11"/>
  <c r="R71" i="11" s="1"/>
  <c r="Q72" i="11"/>
  <c r="R72" i="11" s="1"/>
  <c r="Q73" i="11"/>
  <c r="R73" i="11" s="1"/>
  <c r="Q74" i="11"/>
  <c r="Q4" i="11"/>
  <c r="Q5" i="11"/>
  <c r="R5" i="11" s="1"/>
  <c r="Q6" i="11"/>
  <c r="Q7" i="11"/>
  <c r="R7" i="11" s="1"/>
  <c r="Q8" i="11"/>
  <c r="R8" i="11" s="1"/>
  <c r="Q9" i="11"/>
  <c r="R9" i="11" s="1"/>
  <c r="Q10" i="11"/>
  <c r="Q11" i="11"/>
  <c r="Q13" i="11"/>
  <c r="R13" i="11" s="1"/>
  <c r="Q14" i="11"/>
  <c r="R14" i="11" s="1"/>
  <c r="Q15" i="11"/>
  <c r="R15" i="11" s="1"/>
  <c r="Q16" i="11"/>
  <c r="R16" i="11" s="1"/>
  <c r="Q17" i="11"/>
  <c r="R17" i="11" s="1"/>
  <c r="Q18" i="11"/>
  <c r="R18" i="11" s="1"/>
  <c r="Q19" i="11"/>
  <c r="R19" i="11" s="1"/>
  <c r="Q20" i="11"/>
  <c r="Q22" i="11"/>
  <c r="R22" i="11" s="1"/>
  <c r="Q23" i="11"/>
  <c r="R23" i="11" s="1"/>
  <c r="Q24" i="11"/>
  <c r="R24" i="11" s="1"/>
  <c r="Q25" i="11"/>
  <c r="R25" i="11" s="1"/>
  <c r="Q26" i="11"/>
  <c r="Q28" i="11"/>
  <c r="R28" i="11" s="1"/>
  <c r="Q29" i="11"/>
  <c r="R29" i="11" s="1"/>
  <c r="Q30" i="11"/>
  <c r="R30" i="11" s="1"/>
  <c r="Q31" i="11"/>
  <c r="R31" i="11" s="1"/>
  <c r="Q32" i="11"/>
  <c r="R32" i="11" s="1"/>
  <c r="Q33" i="11"/>
  <c r="R33" i="11" s="1"/>
  <c r="Q34" i="11"/>
  <c r="R34" i="11" s="1"/>
  <c r="Q35" i="11"/>
  <c r="U49" i="10"/>
  <c r="U58" i="10"/>
  <c r="U22" i="10"/>
  <c r="U23" i="10"/>
  <c r="U26" i="10"/>
  <c r="U29" i="10"/>
  <c r="P48" i="10"/>
  <c r="P57" i="10"/>
  <c r="Q41" i="10"/>
  <c r="R41" i="10" s="1"/>
  <c r="Q42" i="10"/>
  <c r="R42" i="10" s="1"/>
  <c r="Q43" i="10"/>
  <c r="R43" i="10" s="1"/>
  <c r="Q44" i="10"/>
  <c r="R44" i="10" s="1"/>
  <c r="Q45" i="10"/>
  <c r="R45" i="10" s="1"/>
  <c r="Q46" i="10"/>
  <c r="R46" i="10" s="1"/>
  <c r="Q47" i="10"/>
  <c r="R47" i="10" s="1"/>
  <c r="Q48" i="10"/>
  <c r="Q49" i="10"/>
  <c r="Q50" i="10"/>
  <c r="R50" i="10" s="1"/>
  <c r="Q51" i="10"/>
  <c r="R51" i="10" s="1"/>
  <c r="Q52" i="10"/>
  <c r="R52" i="10" s="1"/>
  <c r="Q53" i="10"/>
  <c r="R53" i="10" s="1"/>
  <c r="Q54" i="10"/>
  <c r="R54" i="10" s="1"/>
  <c r="Q55" i="10"/>
  <c r="R55" i="10" s="1"/>
  <c r="Q56" i="10"/>
  <c r="R56" i="10" s="1"/>
  <c r="Q57" i="10"/>
  <c r="Q58" i="10"/>
  <c r="Q59" i="10"/>
  <c r="R59" i="10" s="1"/>
  <c r="Q60" i="10"/>
  <c r="R60" i="10" s="1"/>
  <c r="Q61" i="10"/>
  <c r="R61" i="10" s="1"/>
  <c r="Q62" i="10"/>
  <c r="R62" i="10" s="1"/>
  <c r="Q63" i="10"/>
  <c r="R63" i="10" s="1"/>
  <c r="Q64" i="10"/>
  <c r="R64" i="10" s="1"/>
  <c r="Q65" i="10"/>
  <c r="R65" i="10" s="1"/>
  <c r="Q66" i="10"/>
  <c r="R66" i="10" s="1"/>
  <c r="Q67" i="10"/>
  <c r="Q68" i="10"/>
  <c r="R68" i="10" s="1"/>
  <c r="Q69" i="10"/>
  <c r="R69" i="10" s="1"/>
  <c r="Q70" i="10"/>
  <c r="R70" i="10" s="1"/>
  <c r="Q71" i="10"/>
  <c r="R71" i="10" s="1"/>
  <c r="Q72" i="10"/>
  <c r="R72" i="10" s="1"/>
  <c r="Q73" i="10"/>
  <c r="R73" i="10" s="1"/>
  <c r="Q74" i="10"/>
  <c r="R74" i="10" s="1"/>
  <c r="Q75" i="10"/>
  <c r="Q4" i="10"/>
  <c r="Q5" i="10"/>
  <c r="R5" i="10" s="1"/>
  <c r="Q6" i="10"/>
  <c r="R6" i="10" s="1"/>
  <c r="Q7" i="10"/>
  <c r="R7" i="10" s="1"/>
  <c r="Q8" i="10"/>
  <c r="R8" i="10" s="1"/>
  <c r="Q9" i="10"/>
  <c r="R9" i="10" s="1"/>
  <c r="Q10" i="10"/>
  <c r="R10" i="10" s="1"/>
  <c r="Q11" i="10"/>
  <c r="Q12" i="10"/>
  <c r="Q14" i="10"/>
  <c r="R14" i="10" s="1"/>
  <c r="Q15" i="10"/>
  <c r="R15" i="10" s="1"/>
  <c r="Q16" i="10"/>
  <c r="R16" i="10" s="1"/>
  <c r="Q17" i="10"/>
  <c r="R17" i="10" s="1"/>
  <c r="Q18" i="10"/>
  <c r="R18" i="10" s="1"/>
  <c r="Q19" i="10"/>
  <c r="R19" i="10" s="1"/>
  <c r="Q20" i="10"/>
  <c r="R20" i="10" s="1"/>
  <c r="Q21" i="10"/>
  <c r="Q22" i="10"/>
  <c r="Q24" i="10"/>
  <c r="R24" i="10" s="1"/>
  <c r="Q25" i="10"/>
  <c r="R25" i="10" s="1"/>
  <c r="Q26" i="10"/>
  <c r="R26" i="10" s="1"/>
  <c r="Q27" i="10"/>
  <c r="R27" i="10" s="1"/>
  <c r="Q28" i="10"/>
  <c r="Q29" i="10"/>
  <c r="Q30" i="10"/>
  <c r="R30" i="10" s="1"/>
  <c r="Q31" i="10"/>
  <c r="R31" i="10" s="1"/>
  <c r="Q32" i="10"/>
  <c r="R32" i="10" s="1"/>
  <c r="Q33" i="10"/>
  <c r="R33" i="10" s="1"/>
  <c r="Q34" i="10"/>
  <c r="R34" i="10" s="1"/>
  <c r="Q35" i="10"/>
  <c r="R35" i="10" s="1"/>
  <c r="Q36" i="10"/>
  <c r="R36" i="10" s="1"/>
  <c r="Q37" i="10"/>
  <c r="Q22" i="12"/>
  <c r="Q23" i="12"/>
  <c r="Q24" i="12"/>
  <c r="Q25" i="12"/>
  <c r="Q26" i="12"/>
  <c r="Q27" i="12"/>
  <c r="Q28" i="12"/>
  <c r="Q29" i="12"/>
  <c r="P13" i="12"/>
  <c r="P14" i="12" s="1"/>
  <c r="Q13" i="12"/>
  <c r="Q16" i="12"/>
  <c r="Q17" i="12"/>
  <c r="Q18" i="12"/>
  <c r="Q5" i="12"/>
  <c r="Q6" i="12"/>
  <c r="Q7" i="12"/>
  <c r="Q8" i="12"/>
  <c r="Q9" i="12"/>
  <c r="Q10" i="12"/>
  <c r="R10" i="12" s="1"/>
  <c r="Q11" i="12"/>
  <c r="Q12" i="12"/>
  <c r="CM53" i="8"/>
  <c r="CN53" i="8"/>
  <c r="CQ53" i="8"/>
  <c r="CR53" i="8"/>
  <c r="O31" i="12"/>
  <c r="O28" i="12"/>
  <c r="P22" i="12"/>
  <c r="P29" i="12" s="1"/>
  <c r="O22" i="12"/>
  <c r="O29" i="12" s="1"/>
  <c r="O34" i="12" s="1"/>
  <c r="P18" i="12"/>
  <c r="O18" i="12"/>
  <c r="O13" i="12"/>
  <c r="CL43" i="8"/>
  <c r="CL34" i="8"/>
  <c r="CL22" i="8"/>
  <c r="CL21" i="8"/>
  <c r="CL20" i="8"/>
  <c r="CL19" i="8"/>
  <c r="CL18" i="8"/>
  <c r="CL17" i="8"/>
  <c r="CK43" i="8"/>
  <c r="CK34" i="8"/>
  <c r="CK22" i="8"/>
  <c r="CK21" i="8"/>
  <c r="CK20" i="8"/>
  <c r="CK19" i="8"/>
  <c r="CK18" i="8"/>
  <c r="CK17" i="8"/>
  <c r="P74" i="11"/>
  <c r="O74" i="11"/>
  <c r="P65" i="11"/>
  <c r="O65" i="11"/>
  <c r="P56" i="11"/>
  <c r="O56" i="11"/>
  <c r="P47" i="11"/>
  <c r="O47" i="11"/>
  <c r="P35" i="11"/>
  <c r="O35" i="11"/>
  <c r="P26" i="11"/>
  <c r="O26" i="11"/>
  <c r="P20" i="11"/>
  <c r="O20" i="11"/>
  <c r="P11" i="11"/>
  <c r="O11" i="11"/>
  <c r="P75" i="10"/>
  <c r="O75" i="10"/>
  <c r="P66" i="10"/>
  <c r="O66" i="10"/>
  <c r="O57" i="10"/>
  <c r="O48" i="10"/>
  <c r="P37" i="10"/>
  <c r="O37" i="10"/>
  <c r="P28" i="10"/>
  <c r="O28" i="10"/>
  <c r="P21" i="10"/>
  <c r="O21" i="10"/>
  <c r="O22" i="10" s="1"/>
  <c r="P11" i="10"/>
  <c r="O11" i="10"/>
  <c r="CL4" i="8" l="1"/>
  <c r="P31" i="12"/>
  <c r="R48" i="10"/>
  <c r="R57" i="10"/>
  <c r="CK4" i="8"/>
  <c r="S5" i="10"/>
  <c r="U5" i="10" s="1"/>
  <c r="R75" i="10"/>
  <c r="R74" i="11"/>
  <c r="R65" i="11"/>
  <c r="R56" i="11"/>
  <c r="R47" i="11"/>
  <c r="R6" i="12"/>
  <c r="S28" i="12"/>
  <c r="T28" i="12" s="1"/>
  <c r="R28" i="12"/>
  <c r="S24" i="12"/>
  <c r="T24" i="12" s="1"/>
  <c r="R24" i="12"/>
  <c r="R37" i="10"/>
  <c r="R11" i="10"/>
  <c r="R20" i="11"/>
  <c r="R11" i="11"/>
  <c r="S27" i="12"/>
  <c r="T27" i="12" s="1"/>
  <c r="R27" i="12"/>
  <c r="S23" i="12"/>
  <c r="T23" i="12" s="1"/>
  <c r="R23" i="12"/>
  <c r="R28" i="10"/>
  <c r="S10" i="11"/>
  <c r="T10" i="11" s="1"/>
  <c r="R10" i="11"/>
  <c r="S6" i="11"/>
  <c r="T6" i="11" s="1"/>
  <c r="R6" i="11"/>
  <c r="S26" i="12"/>
  <c r="T26" i="12" s="1"/>
  <c r="R26" i="12"/>
  <c r="S22" i="12"/>
  <c r="T22" i="12" s="1"/>
  <c r="R22" i="12"/>
  <c r="Q34" i="12"/>
  <c r="R29" i="12"/>
  <c r="S25" i="12"/>
  <c r="T25" i="12" s="1"/>
  <c r="R25" i="12"/>
  <c r="R21" i="10"/>
  <c r="S4" i="10"/>
  <c r="U4" i="10" s="1"/>
  <c r="R4" i="10"/>
  <c r="R35" i="11"/>
  <c r="R26" i="11"/>
  <c r="S4" i="11"/>
  <c r="T4" i="11" s="1"/>
  <c r="R4" i="11"/>
  <c r="P12" i="10"/>
  <c r="CK26" i="8"/>
  <c r="CK30" i="8"/>
  <c r="CL26" i="8"/>
  <c r="P22" i="10"/>
  <c r="O38" i="10"/>
  <c r="O12" i="10"/>
  <c r="CL13" i="8"/>
  <c r="CK8" i="8"/>
  <c r="CK25" i="8"/>
  <c r="CL8" i="8"/>
  <c r="CL25" i="8"/>
  <c r="CK29" i="8"/>
  <c r="CK9" i="8"/>
  <c r="CL29" i="8"/>
  <c r="CL9" i="8"/>
  <c r="S16" i="12"/>
  <c r="T16" i="12" s="1"/>
  <c r="R16" i="12"/>
  <c r="S9" i="12"/>
  <c r="R9" i="12"/>
  <c r="R5" i="12"/>
  <c r="S5" i="12"/>
  <c r="S10" i="12"/>
  <c r="T10" i="12" s="1"/>
  <c r="S12" i="12"/>
  <c r="R12" i="12"/>
  <c r="S8" i="12"/>
  <c r="R8" i="12"/>
  <c r="R18" i="12"/>
  <c r="S6" i="12"/>
  <c r="S11" i="12"/>
  <c r="T11" i="12" s="1"/>
  <c r="R11" i="12"/>
  <c r="S7" i="12"/>
  <c r="R7" i="12"/>
  <c r="S17" i="12"/>
  <c r="T17" i="12" s="1"/>
  <c r="R17" i="12"/>
  <c r="Q14" i="12"/>
  <c r="R13" i="12"/>
  <c r="P36" i="11"/>
  <c r="CK12" i="8"/>
  <c r="O36" i="11"/>
  <c r="CK13" i="8"/>
  <c r="CL12" i="8"/>
  <c r="CL30" i="8"/>
  <c r="P38" i="10"/>
  <c r="CK14" i="8"/>
  <c r="CL14" i="8"/>
  <c r="V29" i="8"/>
  <c r="AN29" i="8"/>
  <c r="AB29" i="8"/>
  <c r="C29" i="8"/>
  <c r="D29" i="8"/>
  <c r="E29" i="8"/>
  <c r="F29" i="8"/>
  <c r="G29" i="8"/>
  <c r="H29" i="8"/>
  <c r="I29" i="8"/>
  <c r="J29" i="8"/>
  <c r="K29" i="8"/>
  <c r="L29" i="8"/>
  <c r="M29" i="8"/>
  <c r="N29" i="8"/>
  <c r="O29" i="8"/>
  <c r="P29" i="8"/>
  <c r="Q29" i="8"/>
  <c r="R29" i="8"/>
  <c r="S29" i="8"/>
  <c r="T29" i="8"/>
  <c r="U29" i="8"/>
  <c r="W29" i="8"/>
  <c r="Y29" i="8"/>
  <c r="Z29" i="8"/>
  <c r="AA29" i="8"/>
  <c r="AC29" i="8"/>
  <c r="AD29" i="8"/>
  <c r="AE29" i="8"/>
  <c r="AF29" i="8"/>
  <c r="AG29" i="8"/>
  <c r="AH29" i="8"/>
  <c r="AI29" i="8"/>
  <c r="AJ29" i="8"/>
  <c r="AK29" i="8"/>
  <c r="AL29" i="8"/>
  <c r="AM29" i="8"/>
  <c r="AP29" i="8"/>
  <c r="AQ29" i="8"/>
  <c r="AR29" i="8"/>
  <c r="AS29" i="8"/>
  <c r="AT29" i="8"/>
  <c r="AU29" i="8"/>
  <c r="AV29" i="8"/>
  <c r="AW29" i="8"/>
  <c r="AX29" i="8"/>
  <c r="AY29" i="8"/>
  <c r="AZ29" i="8"/>
  <c r="BA29" i="8"/>
  <c r="BB29" i="8"/>
  <c r="BC29" i="8"/>
  <c r="BD29" i="8"/>
  <c r="BE29" i="8"/>
  <c r="BG29" i="8"/>
  <c r="BH29" i="8"/>
  <c r="BI29" i="8"/>
  <c r="BJ29" i="8"/>
  <c r="BK29" i="8"/>
  <c r="BL29" i="8"/>
  <c r="BM29" i="8"/>
  <c r="BN29" i="8"/>
  <c r="BO29" i="8"/>
  <c r="BP29" i="8"/>
  <c r="BQ29" i="8"/>
  <c r="BR29" i="8"/>
  <c r="BS29" i="8"/>
  <c r="BT29" i="8"/>
  <c r="BU29" i="8"/>
  <c r="BV29" i="8"/>
  <c r="B29" i="8"/>
  <c r="J4" i="8"/>
  <c r="N4" i="8"/>
  <c r="R4" i="8"/>
  <c r="V4" i="8"/>
  <c r="AF4" i="8"/>
  <c r="AN4" i="8"/>
  <c r="AS4" i="8"/>
  <c r="AW4" i="8"/>
  <c r="BA4" i="8"/>
  <c r="BN4" i="8"/>
  <c r="AS13" i="8"/>
  <c r="AB13" i="8"/>
  <c r="BR9" i="8"/>
  <c r="BW22" i="8"/>
  <c r="BW9" i="8"/>
  <c r="BJ17" i="8"/>
  <c r="BW21" i="8"/>
  <c r="AW9" i="8"/>
  <c r="AS17" i="8"/>
  <c r="AF9" i="8"/>
  <c r="AF17" i="8"/>
  <c r="AB22" i="8"/>
  <c r="AB17" i="8"/>
  <c r="V22" i="8"/>
  <c r="V17" i="8"/>
  <c r="N22" i="8"/>
  <c r="N9" i="8"/>
  <c r="N17" i="8"/>
  <c r="N21" i="8"/>
  <c r="BW8" i="8"/>
  <c r="BW29" i="8"/>
  <c r="O4" i="8"/>
  <c r="P4" i="8"/>
  <c r="Q4" i="8"/>
  <c r="S4" i="8"/>
  <c r="T4" i="8"/>
  <c r="U4" i="8"/>
  <c r="Y4" i="8"/>
  <c r="Z4" i="8"/>
  <c r="AA4" i="8"/>
  <c r="AB4" i="8"/>
  <c r="AC4" i="8"/>
  <c r="AD4" i="8"/>
  <c r="AE4" i="8"/>
  <c r="AG4" i="8"/>
  <c r="AH4" i="8"/>
  <c r="AI4" i="8"/>
  <c r="AK4" i="8"/>
  <c r="AL4" i="8"/>
  <c r="AM4" i="8"/>
  <c r="AP4" i="8"/>
  <c r="AQ4" i="8"/>
  <c r="AR4" i="8"/>
  <c r="AT4" i="8"/>
  <c r="AU4" i="8"/>
  <c r="AV4" i="8"/>
  <c r="AX4" i="8"/>
  <c r="AY4" i="8"/>
  <c r="AZ4" i="8"/>
  <c r="BB4" i="8"/>
  <c r="BC4" i="8"/>
  <c r="BD4" i="8"/>
  <c r="BG4" i="8"/>
  <c r="BH4" i="8"/>
  <c r="BI4" i="8"/>
  <c r="BJ4" i="8"/>
  <c r="BK4" i="8"/>
  <c r="BL4" i="8"/>
  <c r="BM4" i="8"/>
  <c r="BO4" i="8"/>
  <c r="BP4" i="8"/>
  <c r="BQ4" i="8"/>
  <c r="BS4" i="8"/>
  <c r="BT4" i="8"/>
  <c r="BU4" i="8"/>
  <c r="BV4" i="8"/>
  <c r="N8" i="8"/>
  <c r="O8" i="8"/>
  <c r="P8" i="8"/>
  <c r="Q8" i="8"/>
  <c r="R8" i="8"/>
  <c r="S8" i="8"/>
  <c r="T8" i="8"/>
  <c r="U8" i="8"/>
  <c r="V8" i="8"/>
  <c r="Y8" i="8"/>
  <c r="Z8" i="8"/>
  <c r="AA8" i="8"/>
  <c r="AB8" i="8"/>
  <c r="AC8" i="8"/>
  <c r="AD8" i="8"/>
  <c r="AE8" i="8"/>
  <c r="AF8" i="8"/>
  <c r="AG8" i="8"/>
  <c r="AH8" i="8"/>
  <c r="AI8" i="8"/>
  <c r="AJ8" i="8"/>
  <c r="AK8" i="8"/>
  <c r="AL8" i="8"/>
  <c r="AM8" i="8"/>
  <c r="AN8" i="8"/>
  <c r="AP8" i="8"/>
  <c r="AQ8" i="8"/>
  <c r="AR8" i="8"/>
  <c r="AS8" i="8"/>
  <c r="AT8" i="8"/>
  <c r="AU8" i="8"/>
  <c r="AV8" i="8"/>
  <c r="AW8" i="8"/>
  <c r="AX8" i="8"/>
  <c r="AY8" i="8"/>
  <c r="AZ8" i="8"/>
  <c r="BA8" i="8"/>
  <c r="BB8" i="8"/>
  <c r="BC8" i="8"/>
  <c r="BD8" i="8"/>
  <c r="BE8" i="8"/>
  <c r="BG8" i="8"/>
  <c r="BH8" i="8"/>
  <c r="BI8" i="8"/>
  <c r="BJ8" i="8"/>
  <c r="BK8" i="8"/>
  <c r="BL8" i="8"/>
  <c r="BM8" i="8"/>
  <c r="BN8" i="8"/>
  <c r="BO8" i="8"/>
  <c r="BP8" i="8"/>
  <c r="BQ8" i="8"/>
  <c r="BR8" i="8"/>
  <c r="BS8" i="8"/>
  <c r="BT8" i="8"/>
  <c r="BU8" i="8"/>
  <c r="BV8" i="8"/>
  <c r="O9" i="8"/>
  <c r="P9" i="8"/>
  <c r="Q9" i="8"/>
  <c r="R9" i="8"/>
  <c r="S9" i="8"/>
  <c r="T9" i="8"/>
  <c r="U9" i="8"/>
  <c r="V9" i="8"/>
  <c r="Y9" i="8"/>
  <c r="Z9" i="8"/>
  <c r="AA9" i="8"/>
  <c r="AB9" i="8"/>
  <c r="AC9" i="8"/>
  <c r="AD9" i="8"/>
  <c r="AE9" i="8"/>
  <c r="AG9" i="8"/>
  <c r="AH9" i="8"/>
  <c r="AI9" i="8"/>
  <c r="AJ9" i="8"/>
  <c r="AK9" i="8"/>
  <c r="AL9" i="8"/>
  <c r="AM9" i="8"/>
  <c r="AN9" i="8"/>
  <c r="AP9" i="8"/>
  <c r="AQ9" i="8"/>
  <c r="AR9" i="8"/>
  <c r="AS9" i="8"/>
  <c r="AT9" i="8"/>
  <c r="AU9" i="8"/>
  <c r="AV9" i="8"/>
  <c r="AX9" i="8"/>
  <c r="AY9" i="8"/>
  <c r="AZ9" i="8"/>
  <c r="BA9" i="8"/>
  <c r="BB9" i="8"/>
  <c r="BC9" i="8"/>
  <c r="BD9" i="8"/>
  <c r="BE9" i="8"/>
  <c r="BG9" i="8"/>
  <c r="BH9" i="8"/>
  <c r="BI9" i="8"/>
  <c r="BJ9" i="8"/>
  <c r="BK9" i="8"/>
  <c r="BL9" i="8"/>
  <c r="BM9" i="8"/>
  <c r="BN9" i="8"/>
  <c r="BO9" i="8"/>
  <c r="BP9" i="8"/>
  <c r="BQ9" i="8"/>
  <c r="BS9" i="8"/>
  <c r="BT9" i="8"/>
  <c r="BU9" i="8"/>
  <c r="BV9" i="8"/>
  <c r="N12" i="8"/>
  <c r="O12" i="8"/>
  <c r="P12" i="8"/>
  <c r="Q12" i="8"/>
  <c r="R12" i="8"/>
  <c r="S12" i="8"/>
  <c r="T12" i="8"/>
  <c r="U12" i="8"/>
  <c r="V12" i="8"/>
  <c r="Y12" i="8"/>
  <c r="Z12" i="8"/>
  <c r="AA12" i="8"/>
  <c r="AB12" i="8"/>
  <c r="AC12" i="8"/>
  <c r="AD12" i="8"/>
  <c r="AE12" i="8"/>
  <c r="AF12" i="8"/>
  <c r="AG12" i="8"/>
  <c r="AH12" i="8"/>
  <c r="AI12" i="8"/>
  <c r="AJ12" i="8"/>
  <c r="AK12" i="8"/>
  <c r="AL12" i="8"/>
  <c r="AM12" i="8"/>
  <c r="AN12" i="8"/>
  <c r="AP12" i="8"/>
  <c r="AQ12" i="8"/>
  <c r="AR12" i="8"/>
  <c r="AS12" i="8"/>
  <c r="AT12" i="8"/>
  <c r="AU12" i="8"/>
  <c r="AV12" i="8"/>
  <c r="AW12" i="8"/>
  <c r="AX12" i="8"/>
  <c r="AY12" i="8"/>
  <c r="AZ12" i="8"/>
  <c r="BA12" i="8"/>
  <c r="BB12" i="8"/>
  <c r="BC12" i="8"/>
  <c r="BD12" i="8"/>
  <c r="BE12" i="8"/>
  <c r="BG12" i="8"/>
  <c r="BH12" i="8"/>
  <c r="BI12" i="8"/>
  <c r="BJ12" i="8"/>
  <c r="BK12" i="8"/>
  <c r="BL12" i="8"/>
  <c r="BM12" i="8"/>
  <c r="BN12" i="8"/>
  <c r="BO12" i="8"/>
  <c r="BP12" i="8"/>
  <c r="BQ12" i="8"/>
  <c r="BR12" i="8"/>
  <c r="BS12" i="8"/>
  <c r="BT12" i="8"/>
  <c r="BU12" i="8"/>
  <c r="BV12" i="8"/>
  <c r="N13" i="8"/>
  <c r="O13" i="8"/>
  <c r="P13" i="8"/>
  <c r="Q13" i="8"/>
  <c r="R13" i="8"/>
  <c r="S13" i="8"/>
  <c r="T13" i="8"/>
  <c r="U13" i="8"/>
  <c r="V13" i="8"/>
  <c r="Y13" i="8"/>
  <c r="Z13" i="8"/>
  <c r="AA13" i="8"/>
  <c r="AC13" i="8"/>
  <c r="AD13" i="8"/>
  <c r="AE13" i="8"/>
  <c r="AF13" i="8"/>
  <c r="AG13" i="8"/>
  <c r="AH13" i="8"/>
  <c r="AI13" i="8"/>
  <c r="AJ13" i="8"/>
  <c r="AK13" i="8"/>
  <c r="AL13" i="8"/>
  <c r="AM13" i="8"/>
  <c r="AN13" i="8"/>
  <c r="AP13" i="8"/>
  <c r="AQ13" i="8"/>
  <c r="AR13" i="8"/>
  <c r="AT13" i="8"/>
  <c r="AU13" i="8"/>
  <c r="AV13" i="8"/>
  <c r="AW13" i="8"/>
  <c r="AX13" i="8"/>
  <c r="AY13" i="8"/>
  <c r="AZ13" i="8"/>
  <c r="BA13" i="8"/>
  <c r="BB13" i="8"/>
  <c r="BC13" i="8"/>
  <c r="BD13" i="8"/>
  <c r="BE13" i="8"/>
  <c r="BG13" i="8"/>
  <c r="BH13" i="8"/>
  <c r="BI13" i="8"/>
  <c r="BJ13" i="8"/>
  <c r="BK13" i="8"/>
  <c r="BL13" i="8"/>
  <c r="BM13" i="8"/>
  <c r="BN13" i="8"/>
  <c r="BO13" i="8"/>
  <c r="BP13" i="8"/>
  <c r="BQ13" i="8"/>
  <c r="BR13" i="8"/>
  <c r="BS13" i="8"/>
  <c r="BT13" i="8"/>
  <c r="BU13" i="8"/>
  <c r="BV13" i="8"/>
  <c r="BW13" i="8"/>
  <c r="N14" i="8"/>
  <c r="O14" i="8"/>
  <c r="P14" i="8"/>
  <c r="Q14" i="8"/>
  <c r="R14" i="8"/>
  <c r="S14" i="8"/>
  <c r="T14" i="8"/>
  <c r="U14" i="8"/>
  <c r="V14" i="8"/>
  <c r="W14" i="8"/>
  <c r="X14" i="8"/>
  <c r="Y14" i="8"/>
  <c r="Z14" i="8"/>
  <c r="AA14" i="8"/>
  <c r="AB14" i="8"/>
  <c r="AC14" i="8"/>
  <c r="AD14" i="8"/>
  <c r="AE14" i="8"/>
  <c r="AF14" i="8"/>
  <c r="AG14" i="8"/>
  <c r="AH14" i="8"/>
  <c r="AI14" i="8"/>
  <c r="AJ14" i="8"/>
  <c r="AK14" i="8"/>
  <c r="AL14" i="8"/>
  <c r="AM14" i="8"/>
  <c r="AN14" i="8"/>
  <c r="AP14" i="8"/>
  <c r="AQ14" i="8"/>
  <c r="AR14" i="8"/>
  <c r="AS14" i="8"/>
  <c r="AT14" i="8"/>
  <c r="AU14" i="8"/>
  <c r="AV14" i="8"/>
  <c r="AW14" i="8"/>
  <c r="AX14" i="8"/>
  <c r="AY14" i="8"/>
  <c r="AZ14" i="8"/>
  <c r="BA14" i="8"/>
  <c r="BB14" i="8"/>
  <c r="BC14" i="8"/>
  <c r="BD14" i="8"/>
  <c r="BE14" i="8"/>
  <c r="BG14" i="8"/>
  <c r="BH14" i="8"/>
  <c r="BI14" i="8"/>
  <c r="BJ14" i="8"/>
  <c r="BK14" i="8"/>
  <c r="BL14" i="8"/>
  <c r="BM14" i="8"/>
  <c r="BN14" i="8"/>
  <c r="BO14" i="8"/>
  <c r="BP14" i="8"/>
  <c r="BQ14" i="8"/>
  <c r="BR14" i="8"/>
  <c r="BS14" i="8"/>
  <c r="BT14" i="8"/>
  <c r="BU14" i="8"/>
  <c r="BV14" i="8"/>
  <c r="O17" i="8"/>
  <c r="P17" i="8"/>
  <c r="Q17" i="8"/>
  <c r="R17" i="8"/>
  <c r="S17" i="8"/>
  <c r="T17" i="8"/>
  <c r="U17" i="8"/>
  <c r="Y17" i="8"/>
  <c r="Z17" i="8"/>
  <c r="AA17" i="8"/>
  <c r="AC17" i="8"/>
  <c r="AD17" i="8"/>
  <c r="AE17" i="8"/>
  <c r="AG17" i="8"/>
  <c r="AH17" i="8"/>
  <c r="AI17" i="8"/>
  <c r="AJ17" i="8"/>
  <c r="AK17" i="8"/>
  <c r="AL17" i="8"/>
  <c r="AM17" i="8"/>
  <c r="AN17" i="8"/>
  <c r="AP17" i="8"/>
  <c r="AQ17" i="8"/>
  <c r="AR17" i="8"/>
  <c r="AT17" i="8"/>
  <c r="AU17" i="8"/>
  <c r="AV17" i="8"/>
  <c r="AW17" i="8"/>
  <c r="AX17" i="8"/>
  <c r="AY17" i="8"/>
  <c r="AZ17" i="8"/>
  <c r="BA17" i="8"/>
  <c r="BB17" i="8"/>
  <c r="BC17" i="8"/>
  <c r="BD17" i="8"/>
  <c r="BE17" i="8"/>
  <c r="BG17" i="8"/>
  <c r="BH17" i="8"/>
  <c r="BI17" i="8"/>
  <c r="BK17" i="8"/>
  <c r="BL17" i="8"/>
  <c r="BM17" i="8"/>
  <c r="BN17" i="8"/>
  <c r="BO17" i="8"/>
  <c r="BP17" i="8"/>
  <c r="BQ17" i="8"/>
  <c r="BR17" i="8"/>
  <c r="BS17" i="8"/>
  <c r="BT17" i="8"/>
  <c r="BU17" i="8"/>
  <c r="BV17" i="8"/>
  <c r="N18" i="8"/>
  <c r="O18" i="8"/>
  <c r="P18" i="8"/>
  <c r="Q18" i="8"/>
  <c r="R18" i="8"/>
  <c r="S18" i="8"/>
  <c r="T18" i="8"/>
  <c r="U18" i="8"/>
  <c r="V18" i="8"/>
  <c r="Y18" i="8"/>
  <c r="Z18" i="8"/>
  <c r="AA18" i="8"/>
  <c r="AB18" i="8"/>
  <c r="AC18" i="8"/>
  <c r="AD18" i="8"/>
  <c r="AE18" i="8"/>
  <c r="AF18" i="8"/>
  <c r="AG18" i="8"/>
  <c r="AH18" i="8"/>
  <c r="AI18" i="8"/>
  <c r="AJ18" i="8"/>
  <c r="AK18" i="8"/>
  <c r="AL18" i="8"/>
  <c r="AM18" i="8"/>
  <c r="AN18" i="8"/>
  <c r="AP18" i="8"/>
  <c r="AQ18" i="8"/>
  <c r="AR18" i="8"/>
  <c r="AS18" i="8"/>
  <c r="AT18" i="8"/>
  <c r="AU18" i="8"/>
  <c r="AV18" i="8"/>
  <c r="AW18" i="8"/>
  <c r="AX18" i="8"/>
  <c r="AY18" i="8"/>
  <c r="AZ18" i="8"/>
  <c r="BA18" i="8"/>
  <c r="BB18" i="8"/>
  <c r="BC18" i="8"/>
  <c r="BD18" i="8"/>
  <c r="BE18" i="8"/>
  <c r="BG18" i="8"/>
  <c r="BH18" i="8"/>
  <c r="BI18" i="8"/>
  <c r="BJ18" i="8"/>
  <c r="BK18" i="8"/>
  <c r="BL18" i="8"/>
  <c r="BM18" i="8"/>
  <c r="BN18" i="8"/>
  <c r="BO18" i="8"/>
  <c r="BP18" i="8"/>
  <c r="BQ18" i="8"/>
  <c r="BR18" i="8"/>
  <c r="BS18" i="8"/>
  <c r="BT18" i="8"/>
  <c r="BU18" i="8"/>
  <c r="BV18" i="8"/>
  <c r="BW18" i="8"/>
  <c r="N19" i="8"/>
  <c r="O19" i="8"/>
  <c r="P19" i="8"/>
  <c r="Q19" i="8"/>
  <c r="R19" i="8"/>
  <c r="S19" i="8"/>
  <c r="T19" i="8"/>
  <c r="U19" i="8"/>
  <c r="V19" i="8"/>
  <c r="Y19" i="8"/>
  <c r="Z19" i="8"/>
  <c r="AA19" i="8"/>
  <c r="AB19" i="8"/>
  <c r="AC19" i="8"/>
  <c r="AD19" i="8"/>
  <c r="AE19" i="8"/>
  <c r="AF19" i="8"/>
  <c r="AG19" i="8"/>
  <c r="AH19" i="8"/>
  <c r="AI19" i="8"/>
  <c r="AJ19" i="8"/>
  <c r="AK19" i="8"/>
  <c r="AL19" i="8"/>
  <c r="AM19" i="8"/>
  <c r="AN19" i="8"/>
  <c r="AP19" i="8"/>
  <c r="AQ19" i="8"/>
  <c r="AR19" i="8"/>
  <c r="AS19" i="8"/>
  <c r="AT19" i="8"/>
  <c r="AU19" i="8"/>
  <c r="AV19" i="8"/>
  <c r="AW19" i="8"/>
  <c r="AX19" i="8"/>
  <c r="AY19" i="8"/>
  <c r="AZ19" i="8"/>
  <c r="BA19" i="8"/>
  <c r="BB19" i="8"/>
  <c r="BC19" i="8"/>
  <c r="BD19" i="8"/>
  <c r="BE19" i="8"/>
  <c r="BG19" i="8"/>
  <c r="BH19" i="8"/>
  <c r="BI19" i="8"/>
  <c r="BJ19" i="8"/>
  <c r="BK19" i="8"/>
  <c r="BL19" i="8"/>
  <c r="BM19" i="8"/>
  <c r="BN19" i="8"/>
  <c r="BO19" i="8"/>
  <c r="BP19" i="8"/>
  <c r="BQ19" i="8"/>
  <c r="BR19" i="8"/>
  <c r="BS19" i="8"/>
  <c r="BT19" i="8"/>
  <c r="BU19" i="8"/>
  <c r="BV19" i="8"/>
  <c r="BW19" i="8"/>
  <c r="N20" i="8"/>
  <c r="O20" i="8"/>
  <c r="P20" i="8"/>
  <c r="Q20" i="8"/>
  <c r="R20" i="8"/>
  <c r="S20" i="8"/>
  <c r="T20" i="8"/>
  <c r="U20" i="8"/>
  <c r="V20" i="8"/>
  <c r="Y20" i="8"/>
  <c r="Z20" i="8"/>
  <c r="AA20" i="8"/>
  <c r="AB20" i="8"/>
  <c r="AC20" i="8"/>
  <c r="AD20" i="8"/>
  <c r="AE20" i="8"/>
  <c r="AF20" i="8"/>
  <c r="AG20" i="8"/>
  <c r="AH20" i="8"/>
  <c r="AI20" i="8"/>
  <c r="AJ20" i="8"/>
  <c r="AK20" i="8"/>
  <c r="AL20" i="8"/>
  <c r="AM20" i="8"/>
  <c r="AN20" i="8"/>
  <c r="AP20" i="8"/>
  <c r="AQ20" i="8"/>
  <c r="AR20" i="8"/>
  <c r="AS20" i="8"/>
  <c r="AT20" i="8"/>
  <c r="AU20" i="8"/>
  <c r="AV20" i="8"/>
  <c r="AW20" i="8"/>
  <c r="AX20" i="8"/>
  <c r="AY20" i="8"/>
  <c r="AZ20" i="8"/>
  <c r="BA20" i="8"/>
  <c r="BB20" i="8"/>
  <c r="BC20" i="8"/>
  <c r="BD20" i="8"/>
  <c r="BE20" i="8"/>
  <c r="BG20" i="8"/>
  <c r="BH20" i="8"/>
  <c r="BI20" i="8"/>
  <c r="BJ20" i="8"/>
  <c r="BK20" i="8"/>
  <c r="BL20" i="8"/>
  <c r="BM20" i="8"/>
  <c r="BN20" i="8"/>
  <c r="BO20" i="8"/>
  <c r="BP20" i="8"/>
  <c r="BQ20" i="8"/>
  <c r="BR20" i="8"/>
  <c r="BS20" i="8"/>
  <c r="BT20" i="8"/>
  <c r="BU20" i="8"/>
  <c r="BV20" i="8"/>
  <c r="BW20" i="8"/>
  <c r="O21" i="8"/>
  <c r="P21" i="8"/>
  <c r="Q21" i="8"/>
  <c r="R21" i="8"/>
  <c r="S21" i="8"/>
  <c r="T21" i="8"/>
  <c r="U21" i="8"/>
  <c r="V21" i="8"/>
  <c r="Y21" i="8"/>
  <c r="Z21" i="8"/>
  <c r="AA21" i="8"/>
  <c r="AB21" i="8"/>
  <c r="AC21" i="8"/>
  <c r="AD21" i="8"/>
  <c r="AE21" i="8"/>
  <c r="AF21" i="8"/>
  <c r="AG21" i="8"/>
  <c r="AH21" i="8"/>
  <c r="AI21" i="8"/>
  <c r="AJ21" i="8"/>
  <c r="AK21" i="8"/>
  <c r="AL21" i="8"/>
  <c r="AM21" i="8"/>
  <c r="AN21" i="8"/>
  <c r="AP21" i="8"/>
  <c r="AQ21" i="8"/>
  <c r="AR21" i="8"/>
  <c r="AS21" i="8"/>
  <c r="AT21" i="8"/>
  <c r="AU21" i="8"/>
  <c r="AV21" i="8"/>
  <c r="AW21" i="8"/>
  <c r="AX21" i="8"/>
  <c r="AY21" i="8"/>
  <c r="AZ21" i="8"/>
  <c r="BA21" i="8"/>
  <c r="BB21" i="8"/>
  <c r="BC21" i="8"/>
  <c r="BD21" i="8"/>
  <c r="BE21" i="8"/>
  <c r="BG21" i="8"/>
  <c r="BH21" i="8"/>
  <c r="BI21" i="8"/>
  <c r="BJ21" i="8"/>
  <c r="BK21" i="8"/>
  <c r="BL21" i="8"/>
  <c r="BM21" i="8"/>
  <c r="BN21" i="8"/>
  <c r="BO21" i="8"/>
  <c r="BP21" i="8"/>
  <c r="BQ21" i="8"/>
  <c r="BR21" i="8"/>
  <c r="BS21" i="8"/>
  <c r="BT21" i="8"/>
  <c r="BU21" i="8"/>
  <c r="BV21" i="8"/>
  <c r="O22" i="8"/>
  <c r="P22" i="8"/>
  <c r="Q22" i="8"/>
  <c r="R22" i="8"/>
  <c r="S22" i="8"/>
  <c r="T22" i="8"/>
  <c r="U22" i="8"/>
  <c r="Y22" i="8"/>
  <c r="Z22" i="8"/>
  <c r="AA22" i="8"/>
  <c r="AC22" i="8"/>
  <c r="AD22" i="8"/>
  <c r="AE22" i="8"/>
  <c r="AF22" i="8"/>
  <c r="AG22" i="8"/>
  <c r="AH22" i="8"/>
  <c r="AI22" i="8"/>
  <c r="AJ22" i="8"/>
  <c r="AK22" i="8"/>
  <c r="AL22" i="8"/>
  <c r="AM22" i="8"/>
  <c r="AN22" i="8"/>
  <c r="AP22" i="8"/>
  <c r="AQ22" i="8"/>
  <c r="AR22" i="8"/>
  <c r="AS22" i="8"/>
  <c r="AT22" i="8"/>
  <c r="AU22" i="8"/>
  <c r="AV22" i="8"/>
  <c r="AW22" i="8"/>
  <c r="AX22" i="8"/>
  <c r="AY22" i="8"/>
  <c r="AZ22" i="8"/>
  <c r="BA22" i="8"/>
  <c r="BB22" i="8"/>
  <c r="BC22" i="8"/>
  <c r="BD22" i="8"/>
  <c r="BE22" i="8"/>
  <c r="BG22" i="8"/>
  <c r="BH22" i="8"/>
  <c r="BI22" i="8"/>
  <c r="BJ22" i="8"/>
  <c r="BK22" i="8"/>
  <c r="BL22" i="8"/>
  <c r="BM22" i="8"/>
  <c r="BN22" i="8"/>
  <c r="BO22" i="8"/>
  <c r="BP22" i="8"/>
  <c r="BQ22" i="8"/>
  <c r="BR22" i="8"/>
  <c r="BS22" i="8"/>
  <c r="BT22" i="8"/>
  <c r="BU22" i="8"/>
  <c r="BV22" i="8"/>
  <c r="N25" i="8"/>
  <c r="O25" i="8"/>
  <c r="P25" i="8"/>
  <c r="Q25" i="8"/>
  <c r="R25" i="8"/>
  <c r="S25" i="8"/>
  <c r="T25" i="8"/>
  <c r="U25" i="8"/>
  <c r="V25" i="8"/>
  <c r="Y25" i="8"/>
  <c r="Z25" i="8"/>
  <c r="AA25" i="8"/>
  <c r="AB25" i="8"/>
  <c r="AC25" i="8"/>
  <c r="AD25" i="8"/>
  <c r="AE25" i="8"/>
  <c r="AF25" i="8"/>
  <c r="AG25" i="8"/>
  <c r="AH25" i="8"/>
  <c r="AI25" i="8"/>
  <c r="AJ25" i="8"/>
  <c r="AK25" i="8"/>
  <c r="AL25" i="8"/>
  <c r="AM25" i="8"/>
  <c r="AN25" i="8"/>
  <c r="AP25" i="8"/>
  <c r="AQ25" i="8"/>
  <c r="AR25" i="8"/>
  <c r="AS25" i="8"/>
  <c r="AT25" i="8"/>
  <c r="AU25" i="8"/>
  <c r="AV25" i="8"/>
  <c r="AW25" i="8"/>
  <c r="AX25" i="8"/>
  <c r="AY25" i="8"/>
  <c r="AZ25" i="8"/>
  <c r="BA25" i="8"/>
  <c r="BB25" i="8"/>
  <c r="BC25" i="8"/>
  <c r="BD25" i="8"/>
  <c r="BE25" i="8"/>
  <c r="BG25" i="8"/>
  <c r="BH25" i="8"/>
  <c r="BI25" i="8"/>
  <c r="BJ25" i="8"/>
  <c r="BK25" i="8"/>
  <c r="BL25" i="8"/>
  <c r="BM25" i="8"/>
  <c r="BN25" i="8"/>
  <c r="BO25" i="8"/>
  <c r="BP25" i="8"/>
  <c r="BQ25" i="8"/>
  <c r="BR25" i="8"/>
  <c r="BS25" i="8"/>
  <c r="BT25" i="8"/>
  <c r="BU25" i="8"/>
  <c r="BV25" i="8"/>
  <c r="BW25" i="8"/>
  <c r="N26" i="8"/>
  <c r="O26" i="8"/>
  <c r="P26" i="8"/>
  <c r="Q26" i="8"/>
  <c r="R26" i="8"/>
  <c r="S26" i="8"/>
  <c r="T26" i="8"/>
  <c r="U26" i="8"/>
  <c r="V26" i="8"/>
  <c r="W26" i="8"/>
  <c r="X26" i="8"/>
  <c r="Y26" i="8"/>
  <c r="Z26" i="8"/>
  <c r="AA26" i="8"/>
  <c r="AB26" i="8"/>
  <c r="AC26" i="8"/>
  <c r="AD26" i="8"/>
  <c r="AE26" i="8"/>
  <c r="AF26" i="8"/>
  <c r="AG26" i="8"/>
  <c r="AH26" i="8"/>
  <c r="AI26" i="8"/>
  <c r="AJ26" i="8"/>
  <c r="AK26" i="8"/>
  <c r="AL26" i="8"/>
  <c r="AM26" i="8"/>
  <c r="AN26" i="8"/>
  <c r="AP26" i="8"/>
  <c r="AQ26" i="8"/>
  <c r="AR26" i="8"/>
  <c r="AS26" i="8"/>
  <c r="AT26" i="8"/>
  <c r="AU26" i="8"/>
  <c r="AV26" i="8"/>
  <c r="AW26" i="8"/>
  <c r="AX26" i="8"/>
  <c r="AY26" i="8"/>
  <c r="AZ26" i="8"/>
  <c r="BA26" i="8"/>
  <c r="BB26" i="8"/>
  <c r="BC26" i="8"/>
  <c r="BD26" i="8"/>
  <c r="BE26" i="8"/>
  <c r="BG26" i="8"/>
  <c r="BH26" i="8"/>
  <c r="BI26" i="8"/>
  <c r="BJ26" i="8"/>
  <c r="BK26" i="8"/>
  <c r="BL26" i="8"/>
  <c r="BM26" i="8"/>
  <c r="BN26" i="8"/>
  <c r="BO26" i="8"/>
  <c r="BP26" i="8"/>
  <c r="BQ26" i="8"/>
  <c r="BR26" i="8"/>
  <c r="BS26" i="8"/>
  <c r="BT26" i="8"/>
  <c r="BU26" i="8"/>
  <c r="BV26" i="8"/>
  <c r="BW26" i="8"/>
  <c r="N30" i="8"/>
  <c r="O30" i="8"/>
  <c r="P30" i="8"/>
  <c r="Q30" i="8"/>
  <c r="R30" i="8"/>
  <c r="S30" i="8"/>
  <c r="T30" i="8"/>
  <c r="U30" i="8"/>
  <c r="V30" i="8"/>
  <c r="W30" i="8"/>
  <c r="X30" i="8"/>
  <c r="Y30" i="8"/>
  <c r="Z30" i="8"/>
  <c r="AA30" i="8"/>
  <c r="AB30" i="8"/>
  <c r="AC30" i="8"/>
  <c r="AD30" i="8"/>
  <c r="AE30" i="8"/>
  <c r="AF30" i="8"/>
  <c r="AG30" i="8"/>
  <c r="AH30" i="8"/>
  <c r="AI30" i="8"/>
  <c r="AJ30" i="8"/>
  <c r="AK30" i="8"/>
  <c r="AL30" i="8"/>
  <c r="AM30" i="8"/>
  <c r="AN30" i="8"/>
  <c r="AP30" i="8"/>
  <c r="AQ30" i="8"/>
  <c r="AR30" i="8"/>
  <c r="AS30" i="8"/>
  <c r="AT30" i="8"/>
  <c r="AU30" i="8"/>
  <c r="AV30" i="8"/>
  <c r="AW30" i="8"/>
  <c r="AX30" i="8"/>
  <c r="AY30" i="8"/>
  <c r="AZ30" i="8"/>
  <c r="BA30" i="8"/>
  <c r="BB30" i="8"/>
  <c r="BC30" i="8"/>
  <c r="BD30" i="8"/>
  <c r="BE30" i="8"/>
  <c r="BG30" i="8"/>
  <c r="BH30" i="8"/>
  <c r="BI30" i="8"/>
  <c r="BJ30" i="8"/>
  <c r="BK30" i="8"/>
  <c r="BL30" i="8"/>
  <c r="BM30" i="8"/>
  <c r="BN30" i="8"/>
  <c r="BO30" i="8"/>
  <c r="BP30" i="8"/>
  <c r="BQ30" i="8"/>
  <c r="BR30" i="8"/>
  <c r="BS30" i="8"/>
  <c r="BT30" i="8"/>
  <c r="BU30" i="8"/>
  <c r="BV30" i="8"/>
  <c r="C4" i="8"/>
  <c r="D4" i="8"/>
  <c r="E4" i="8"/>
  <c r="F4" i="8"/>
  <c r="G4" i="8"/>
  <c r="H4" i="8"/>
  <c r="I4" i="8"/>
  <c r="K4" i="8"/>
  <c r="L4" i="8"/>
  <c r="M4" i="8"/>
  <c r="C8" i="8"/>
  <c r="D8" i="8"/>
  <c r="E8" i="8"/>
  <c r="F8" i="8"/>
  <c r="G8" i="8"/>
  <c r="H8" i="8"/>
  <c r="I8" i="8"/>
  <c r="J8" i="8"/>
  <c r="K8" i="8"/>
  <c r="L8" i="8"/>
  <c r="M8" i="8"/>
  <c r="C9" i="8"/>
  <c r="D9" i="8"/>
  <c r="E9" i="8"/>
  <c r="F9" i="8"/>
  <c r="G9" i="8"/>
  <c r="H9" i="8"/>
  <c r="I9" i="8"/>
  <c r="J9" i="8"/>
  <c r="K9" i="8"/>
  <c r="L9" i="8"/>
  <c r="M9" i="8"/>
  <c r="C12" i="8"/>
  <c r="D12" i="8"/>
  <c r="E12" i="8"/>
  <c r="F12" i="8"/>
  <c r="G12" i="8"/>
  <c r="H12" i="8"/>
  <c r="I12" i="8"/>
  <c r="J12" i="8"/>
  <c r="K12" i="8"/>
  <c r="L12" i="8"/>
  <c r="M12" i="8"/>
  <c r="C13" i="8"/>
  <c r="D13" i="8"/>
  <c r="E13" i="8"/>
  <c r="F13" i="8"/>
  <c r="G13" i="8"/>
  <c r="H13" i="8"/>
  <c r="I13" i="8"/>
  <c r="J13" i="8"/>
  <c r="K13" i="8"/>
  <c r="L13" i="8"/>
  <c r="M13" i="8"/>
  <c r="C14" i="8"/>
  <c r="D14" i="8"/>
  <c r="E14" i="8"/>
  <c r="F14" i="8"/>
  <c r="G14" i="8"/>
  <c r="H14" i="8"/>
  <c r="I14" i="8"/>
  <c r="J14" i="8"/>
  <c r="K14" i="8"/>
  <c r="L14" i="8"/>
  <c r="M14" i="8"/>
  <c r="C17" i="8"/>
  <c r="D17" i="8"/>
  <c r="E17" i="8"/>
  <c r="F17" i="8"/>
  <c r="G17" i="8"/>
  <c r="H17" i="8"/>
  <c r="I17" i="8"/>
  <c r="J17" i="8"/>
  <c r="K17" i="8"/>
  <c r="L17" i="8"/>
  <c r="M17" i="8"/>
  <c r="C18" i="8"/>
  <c r="D18" i="8"/>
  <c r="E18" i="8"/>
  <c r="F18" i="8"/>
  <c r="G18" i="8"/>
  <c r="H18" i="8"/>
  <c r="I18" i="8"/>
  <c r="J18" i="8"/>
  <c r="K18" i="8"/>
  <c r="L18" i="8"/>
  <c r="M18" i="8"/>
  <c r="C19" i="8"/>
  <c r="D19" i="8"/>
  <c r="E19" i="8"/>
  <c r="F19" i="8"/>
  <c r="G19" i="8"/>
  <c r="H19" i="8"/>
  <c r="I19" i="8"/>
  <c r="J19" i="8"/>
  <c r="K19" i="8"/>
  <c r="L19" i="8"/>
  <c r="M19" i="8"/>
  <c r="C20" i="8"/>
  <c r="D20" i="8"/>
  <c r="E20" i="8"/>
  <c r="F20" i="8"/>
  <c r="G20" i="8"/>
  <c r="H20" i="8"/>
  <c r="I20" i="8"/>
  <c r="J20" i="8"/>
  <c r="K20" i="8"/>
  <c r="L20" i="8"/>
  <c r="M20" i="8"/>
  <c r="C21" i="8"/>
  <c r="D21" i="8"/>
  <c r="E21" i="8"/>
  <c r="F21" i="8"/>
  <c r="G21" i="8"/>
  <c r="H21" i="8"/>
  <c r="I21" i="8"/>
  <c r="J21" i="8"/>
  <c r="K21" i="8"/>
  <c r="L21" i="8"/>
  <c r="M21" i="8"/>
  <c r="C22" i="8"/>
  <c r="D22" i="8"/>
  <c r="E22" i="8"/>
  <c r="F22" i="8"/>
  <c r="G22" i="8"/>
  <c r="H22" i="8"/>
  <c r="I22" i="8"/>
  <c r="J22" i="8"/>
  <c r="K22" i="8"/>
  <c r="L22" i="8"/>
  <c r="M22" i="8"/>
  <c r="C25" i="8"/>
  <c r="D25" i="8"/>
  <c r="E25" i="8"/>
  <c r="F25" i="8"/>
  <c r="G25" i="8"/>
  <c r="H25" i="8"/>
  <c r="I25" i="8"/>
  <c r="J25" i="8"/>
  <c r="K25" i="8"/>
  <c r="L25" i="8"/>
  <c r="M25" i="8"/>
  <c r="C26" i="8"/>
  <c r="D26" i="8"/>
  <c r="E26" i="8"/>
  <c r="F26" i="8"/>
  <c r="G26" i="8"/>
  <c r="H26" i="8"/>
  <c r="I26" i="8"/>
  <c r="J26" i="8"/>
  <c r="K26" i="8"/>
  <c r="L26" i="8"/>
  <c r="M26" i="8"/>
  <c r="C30" i="8"/>
  <c r="D30" i="8"/>
  <c r="E30" i="8"/>
  <c r="F30" i="8"/>
  <c r="G30" i="8"/>
  <c r="H30" i="8"/>
  <c r="I30" i="8"/>
  <c r="J30" i="8"/>
  <c r="K30" i="8"/>
  <c r="L30" i="8"/>
  <c r="M30" i="8"/>
  <c r="BF12" i="8"/>
  <c r="BF26" i="8"/>
  <c r="BF30" i="8"/>
  <c r="BF21" i="8"/>
  <c r="BF19" i="8"/>
  <c r="BF17" i="8"/>
  <c r="BF18" i="8"/>
  <c r="BF9" i="8"/>
  <c r="BF8" i="8"/>
  <c r="BF22" i="8"/>
  <c r="BF25" i="8"/>
  <c r="BF29" i="8"/>
  <c r="BF20" i="8"/>
  <c r="AO30" i="8"/>
  <c r="AO26" i="8"/>
  <c r="AO12" i="8"/>
  <c r="AO13" i="8"/>
  <c r="AO21" i="8"/>
  <c r="AO19" i="8"/>
  <c r="AO18" i="8"/>
  <c r="AO9" i="8"/>
  <c r="AO8" i="8"/>
  <c r="AO25" i="8"/>
  <c r="AO20" i="8"/>
  <c r="S54" i="8"/>
  <c r="B13" i="8"/>
  <c r="B12" i="8"/>
  <c r="C54" i="8"/>
  <c r="K54" i="8"/>
  <c r="AA54" i="8"/>
  <c r="AI54" i="8"/>
  <c r="AQ54" i="8"/>
  <c r="AY54" i="8"/>
  <c r="BG54" i="8"/>
  <c r="BO54" i="8"/>
  <c r="D54" i="8"/>
  <c r="H54" i="8"/>
  <c r="L54" i="8"/>
  <c r="P54" i="8"/>
  <c r="T54" i="8"/>
  <c r="Z54" i="8"/>
  <c r="AD54" i="8"/>
  <c r="AH54" i="8"/>
  <c r="AL54" i="8"/>
  <c r="AP54" i="8"/>
  <c r="AR54" i="8"/>
  <c r="AT54" i="8"/>
  <c r="AV54" i="8"/>
  <c r="AX54" i="8"/>
  <c r="AZ54" i="8"/>
  <c r="BB54" i="8"/>
  <c r="BD54" i="8"/>
  <c r="BH54" i="8"/>
  <c r="BL54" i="8"/>
  <c r="BP54" i="8"/>
  <c r="BT54" i="8"/>
  <c r="E54" i="8"/>
  <c r="G54" i="8"/>
  <c r="I54" i="8"/>
  <c r="M54" i="8"/>
  <c r="O54" i="8"/>
  <c r="Q54" i="8"/>
  <c r="U54" i="8"/>
  <c r="Y54" i="8"/>
  <c r="AC54" i="8"/>
  <c r="AE54" i="8"/>
  <c r="AG54" i="8"/>
  <c r="AK54" i="8"/>
  <c r="AM54" i="8"/>
  <c r="AU54" i="8"/>
  <c r="BC54" i="8"/>
  <c r="BI54" i="8"/>
  <c r="BK54" i="8"/>
  <c r="BM54" i="8"/>
  <c r="BQ54" i="8"/>
  <c r="BS54" i="8"/>
  <c r="BU54" i="8"/>
  <c r="B14" i="8"/>
  <c r="BQ38" i="8"/>
  <c r="BQ37" i="8"/>
  <c r="B30" i="8"/>
  <c r="B26" i="8"/>
  <c r="B25" i="8"/>
  <c r="B22" i="8"/>
  <c r="B21" i="8"/>
  <c r="B20" i="8"/>
  <c r="B19" i="8"/>
  <c r="B18" i="8"/>
  <c r="B17" i="8"/>
  <c r="B9" i="8"/>
  <c r="B8" i="8"/>
  <c r="CJ43" i="8"/>
  <c r="CJ34" i="8"/>
  <c r="N28" i="12"/>
  <c r="N27" i="12"/>
  <c r="N26" i="12"/>
  <c r="N25" i="12"/>
  <c r="N24" i="12"/>
  <c r="N23" i="12"/>
  <c r="N22" i="12"/>
  <c r="N17" i="12"/>
  <c r="N16" i="12"/>
  <c r="N12" i="12"/>
  <c r="N11" i="12"/>
  <c r="N10" i="12"/>
  <c r="N9" i="12"/>
  <c r="N8" i="12"/>
  <c r="N7" i="12"/>
  <c r="N6" i="12"/>
  <c r="N5" i="12"/>
  <c r="J5" i="12"/>
  <c r="N74" i="10"/>
  <c r="N73" i="10"/>
  <c r="N72" i="10"/>
  <c r="N71" i="10"/>
  <c r="N70" i="10"/>
  <c r="N69" i="10"/>
  <c r="N68" i="10"/>
  <c r="N67" i="10"/>
  <c r="N65" i="10"/>
  <c r="N64" i="10"/>
  <c r="N63" i="10"/>
  <c r="N62" i="10"/>
  <c r="N61" i="10"/>
  <c r="N60" i="10"/>
  <c r="N59" i="10"/>
  <c r="N58" i="10"/>
  <c r="N56" i="10"/>
  <c r="N55" i="10"/>
  <c r="N54" i="10"/>
  <c r="N53" i="10"/>
  <c r="N52" i="10"/>
  <c r="N51" i="10"/>
  <c r="N50" i="10"/>
  <c r="N49" i="10"/>
  <c r="N47" i="10"/>
  <c r="N46" i="10"/>
  <c r="N45" i="10"/>
  <c r="N44" i="10"/>
  <c r="N43" i="10"/>
  <c r="N42" i="10"/>
  <c r="N41" i="10"/>
  <c r="N36" i="10"/>
  <c r="N35" i="10"/>
  <c r="N34" i="10"/>
  <c r="N33" i="10"/>
  <c r="N32" i="10"/>
  <c r="N31" i="10"/>
  <c r="N30" i="10"/>
  <c r="N29" i="10"/>
  <c r="N26" i="10"/>
  <c r="N25" i="10"/>
  <c r="N24" i="10"/>
  <c r="N23" i="10"/>
  <c r="N20" i="10"/>
  <c r="N19" i="10"/>
  <c r="N18" i="10"/>
  <c r="N17" i="10"/>
  <c r="N16" i="10"/>
  <c r="N15" i="10"/>
  <c r="N14" i="10"/>
  <c r="N13" i="10"/>
  <c r="N10" i="10"/>
  <c r="N9" i="10"/>
  <c r="N8" i="10"/>
  <c r="N7" i="10"/>
  <c r="N6" i="10"/>
  <c r="N5" i="10"/>
  <c r="N4" i="10"/>
  <c r="N4" i="11"/>
  <c r="N73" i="11"/>
  <c r="N72" i="11"/>
  <c r="N71" i="11"/>
  <c r="N70" i="11"/>
  <c r="N69" i="11"/>
  <c r="N68" i="11"/>
  <c r="N67" i="11"/>
  <c r="N64" i="11"/>
  <c r="N63" i="11"/>
  <c r="N62" i="11"/>
  <c r="N61" i="11"/>
  <c r="N60" i="11"/>
  <c r="N59" i="11"/>
  <c r="N58" i="11"/>
  <c r="N55" i="11"/>
  <c r="N54" i="11"/>
  <c r="N53" i="11"/>
  <c r="N52" i="11"/>
  <c r="N51" i="11"/>
  <c r="N50" i="11"/>
  <c r="N49" i="11"/>
  <c r="N46" i="11"/>
  <c r="N45" i="11"/>
  <c r="N44" i="11"/>
  <c r="N43" i="11"/>
  <c r="N42" i="11"/>
  <c r="N41" i="11"/>
  <c r="N40" i="11"/>
  <c r="N34" i="11"/>
  <c r="N33" i="11"/>
  <c r="N32" i="11"/>
  <c r="N31" i="11"/>
  <c r="N30" i="11"/>
  <c r="N29" i="11"/>
  <c r="N28" i="11"/>
  <c r="N25" i="11"/>
  <c r="N24" i="11"/>
  <c r="N23" i="11"/>
  <c r="N22" i="11"/>
  <c r="N19" i="11"/>
  <c r="N18" i="11"/>
  <c r="N17" i="11"/>
  <c r="N16" i="11"/>
  <c r="N15" i="11"/>
  <c r="N14" i="11"/>
  <c r="N13" i="11"/>
  <c r="N10" i="11"/>
  <c r="N9" i="11"/>
  <c r="N8" i="11"/>
  <c r="N7" i="11"/>
  <c r="N6" i="11"/>
  <c r="N5" i="11"/>
  <c r="CI43" i="8"/>
  <c r="CI34" i="8"/>
  <c r="CI22" i="8"/>
  <c r="CI21" i="8"/>
  <c r="CI20" i="8"/>
  <c r="CI19" i="8"/>
  <c r="CI18" i="8"/>
  <c r="CI17" i="8"/>
  <c r="M75" i="10"/>
  <c r="M66" i="10"/>
  <c r="M57" i="10"/>
  <c r="M48" i="10"/>
  <c r="M37" i="10"/>
  <c r="M28" i="10"/>
  <c r="M21" i="10"/>
  <c r="M11" i="10"/>
  <c r="M74" i="11"/>
  <c r="M65" i="11"/>
  <c r="M56" i="11"/>
  <c r="M47" i="11"/>
  <c r="M35" i="11"/>
  <c r="M26" i="11"/>
  <c r="M20" i="11"/>
  <c r="M11" i="11"/>
  <c r="M29" i="12"/>
  <c r="M34" i="12" s="1"/>
  <c r="M18" i="12"/>
  <c r="AM53" i="8" l="1"/>
  <c r="AC53" i="8"/>
  <c r="AC55" i="8" s="1"/>
  <c r="BK53" i="8"/>
  <c r="BK55" i="8" s="1"/>
  <c r="AY53" i="8"/>
  <c r="AY55" i="8" s="1"/>
  <c r="BU53" i="8"/>
  <c r="BU55" i="8" s="1"/>
  <c r="BP53" i="8"/>
  <c r="BP55" i="8" s="1"/>
  <c r="AT53" i="8"/>
  <c r="AT55" i="8" s="1"/>
  <c r="AK53" i="8"/>
  <c r="AK55" i="8" s="1"/>
  <c r="C53" i="8"/>
  <c r="Z53" i="8"/>
  <c r="Z55" i="8" s="1"/>
  <c r="BD53" i="8"/>
  <c r="BD55" i="8" s="1"/>
  <c r="Q53" i="8"/>
  <c r="Q55" i="8" s="1"/>
  <c r="S13" i="12"/>
  <c r="T13" i="12" s="1"/>
  <c r="BC53" i="8"/>
  <c r="BC55" i="8" s="1"/>
  <c r="P53" i="8"/>
  <c r="AV53" i="8"/>
  <c r="AV55" i="8" s="1"/>
  <c r="AR53" i="8"/>
  <c r="AR55" i="8" s="1"/>
  <c r="AI53" i="8"/>
  <c r="AI55" i="8" s="1"/>
  <c r="AE53" i="8"/>
  <c r="AE55" i="8" s="1"/>
  <c r="AA53" i="8"/>
  <c r="AA55" i="8" s="1"/>
  <c r="U53" i="8"/>
  <c r="BQ53" i="8"/>
  <c r="BQ55" i="8" s="1"/>
  <c r="BI53" i="8"/>
  <c r="BI55" i="8" s="1"/>
  <c r="AZ53" i="8"/>
  <c r="AZ55" i="8" s="1"/>
  <c r="AU53" i="8"/>
  <c r="AU55" i="8" s="1"/>
  <c r="AQ53" i="8"/>
  <c r="AQ55" i="8" s="1"/>
  <c r="AL53" i="8"/>
  <c r="AL55" i="8" s="1"/>
  <c r="BG53" i="8"/>
  <c r="BG55" i="8" s="1"/>
  <c r="BB53" i="8"/>
  <c r="AX53" i="8"/>
  <c r="AX55" i="8" s="1"/>
  <c r="AP53" i="8"/>
  <c r="AP55" i="8" s="1"/>
  <c r="S53" i="8"/>
  <c r="S55" i="8" s="1"/>
  <c r="O53" i="8"/>
  <c r="O55" i="8" s="1"/>
  <c r="BT53" i="8"/>
  <c r="BT55" i="8" s="1"/>
  <c r="BO53" i="8"/>
  <c r="BO55" i="8" s="1"/>
  <c r="AH53" i="8"/>
  <c r="AH55" i="8" s="1"/>
  <c r="Y53" i="8"/>
  <c r="Y55" i="8" s="1"/>
  <c r="K53" i="8"/>
  <c r="K55" i="8" s="1"/>
  <c r="M53" i="8"/>
  <c r="M55" i="8" s="1"/>
  <c r="I53" i="8"/>
  <c r="I55" i="8" s="1"/>
  <c r="E53" i="8"/>
  <c r="E55" i="8" s="1"/>
  <c r="AD53" i="8"/>
  <c r="AD55" i="8" s="1"/>
  <c r="T53" i="8"/>
  <c r="BL53" i="8"/>
  <c r="BL55" i="8" s="1"/>
  <c r="BH53" i="8"/>
  <c r="BH55" i="8" s="1"/>
  <c r="BV53" i="8"/>
  <c r="BS53" i="8"/>
  <c r="BS55" i="8" s="1"/>
  <c r="BM53" i="8"/>
  <c r="BM55" i="8" s="1"/>
  <c r="AG53" i="8"/>
  <c r="AG55" i="8" s="1"/>
  <c r="CJ22" i="8"/>
  <c r="CJ18" i="8"/>
  <c r="CJ21" i="8"/>
  <c r="CJ20" i="8"/>
  <c r="M31" i="12"/>
  <c r="CJ19" i="8"/>
  <c r="CL53" i="8"/>
  <c r="T5" i="12"/>
  <c r="T9" i="12"/>
  <c r="T8" i="12"/>
  <c r="T6" i="12"/>
  <c r="T7" i="12"/>
  <c r="T12" i="12"/>
  <c r="M22" i="10"/>
  <c r="CI26" i="8"/>
  <c r="CK53" i="8"/>
  <c r="M38" i="10"/>
  <c r="M12" i="10"/>
  <c r="CI29" i="8"/>
  <c r="CK54" i="8"/>
  <c r="CI25" i="8"/>
  <c r="CI8" i="8"/>
  <c r="CI9" i="8"/>
  <c r="CI13" i="8"/>
  <c r="G53" i="8"/>
  <c r="CL54" i="8"/>
  <c r="CL55" i="8" s="1"/>
  <c r="CI4" i="8"/>
  <c r="CI14" i="8"/>
  <c r="CJ17" i="8"/>
  <c r="M36" i="11"/>
  <c r="CI30" i="8"/>
  <c r="L53" i="8"/>
  <c r="L55" i="8" s="1"/>
  <c r="H53" i="8"/>
  <c r="H55" i="8" s="1"/>
  <c r="D53" i="8"/>
  <c r="D55" i="8" s="1"/>
  <c r="F53" i="8"/>
  <c r="BA53" i="8"/>
  <c r="BN53" i="8"/>
  <c r="AO29" i="8"/>
  <c r="AN53" i="8"/>
  <c r="R53" i="8"/>
  <c r="J53" i="8"/>
  <c r="AJ4" i="8"/>
  <c r="AJ53" i="8" s="1"/>
  <c r="AO4" i="8"/>
  <c r="BF4" i="8"/>
  <c r="BE4" i="8"/>
  <c r="BE53" i="8" s="1"/>
  <c r="BW4" i="8"/>
  <c r="BR4" i="8"/>
  <c r="BW12" i="8"/>
  <c r="BW30" i="8"/>
  <c r="BJ53" i="8"/>
  <c r="AW53" i="8"/>
  <c r="BF14" i="8"/>
  <c r="BF13" i="8"/>
  <c r="AS53" i="8"/>
  <c r="AF53" i="8"/>
  <c r="AO14" i="8"/>
  <c r="AB53" i="8"/>
  <c r="V53" i="8"/>
  <c r="BR53" i="8"/>
  <c r="BW17" i="8"/>
  <c r="AO22" i="8"/>
  <c r="AO17" i="8"/>
  <c r="N53" i="8"/>
  <c r="C55" i="8"/>
  <c r="AM55" i="8"/>
  <c r="BB55" i="8"/>
  <c r="B54" i="8"/>
  <c r="B4" i="8"/>
  <c r="B53" i="8" s="1"/>
  <c r="T55" i="8"/>
  <c r="P55" i="8"/>
  <c r="U55" i="8"/>
  <c r="CI12" i="8"/>
  <c r="CK55" i="8" l="1"/>
  <c r="CI54" i="8"/>
  <c r="CI53" i="8"/>
  <c r="BF53" i="8"/>
  <c r="BW14" i="8"/>
  <c r="BW53" i="8" s="1"/>
  <c r="B55" i="8"/>
  <c r="CH43" i="8"/>
  <c r="CH34" i="8"/>
  <c r="CH22" i="8"/>
  <c r="CH21" i="8"/>
  <c r="CH20" i="8"/>
  <c r="CH19" i="8"/>
  <c r="CH18" i="8"/>
  <c r="CH17" i="8"/>
  <c r="CG43" i="8"/>
  <c r="CG34" i="8"/>
  <c r="CG22" i="8"/>
  <c r="CG21" i="8"/>
  <c r="CG20" i="8"/>
  <c r="CG19" i="8"/>
  <c r="CG18" i="8"/>
  <c r="CG17" i="8"/>
  <c r="L29" i="12"/>
  <c r="L34" i="12" s="1"/>
  <c r="K29" i="12"/>
  <c r="K34" i="12" s="1"/>
  <c r="L18" i="12"/>
  <c r="K18" i="12"/>
  <c r="L13" i="12"/>
  <c r="L14" i="12" s="1"/>
  <c r="N13" i="12"/>
  <c r="L74" i="11"/>
  <c r="K74" i="11"/>
  <c r="N74" i="11" s="1"/>
  <c r="L65" i="11"/>
  <c r="K65" i="11"/>
  <c r="N65" i="11" s="1"/>
  <c r="L56" i="11"/>
  <c r="K56" i="11"/>
  <c r="N56" i="11" s="1"/>
  <c r="L47" i="11"/>
  <c r="K47" i="11"/>
  <c r="N47" i="11" s="1"/>
  <c r="L35" i="11"/>
  <c r="K35" i="11"/>
  <c r="K26" i="11"/>
  <c r="L20" i="11"/>
  <c r="K20" i="11"/>
  <c r="L11" i="11"/>
  <c r="K11" i="11"/>
  <c r="L75" i="10"/>
  <c r="K75" i="10"/>
  <c r="L66" i="10"/>
  <c r="K66" i="10"/>
  <c r="L57" i="10"/>
  <c r="K57" i="10"/>
  <c r="L48" i="10"/>
  <c r="K48" i="10"/>
  <c r="L37" i="10"/>
  <c r="K37" i="10"/>
  <c r="L28" i="10"/>
  <c r="K28" i="10"/>
  <c r="L21" i="10"/>
  <c r="K21" i="10"/>
  <c r="L11" i="10"/>
  <c r="K11" i="10"/>
  <c r="N48" i="10" l="1"/>
  <c r="N57" i="10"/>
  <c r="N75" i="10"/>
  <c r="L31" i="12"/>
  <c r="CG13" i="8"/>
  <c r="L12" i="10"/>
  <c r="CG30" i="8"/>
  <c r="L22" i="10"/>
  <c r="CH13" i="8"/>
  <c r="N28" i="10"/>
  <c r="N66" i="10"/>
  <c r="CH26" i="8"/>
  <c r="N11" i="11"/>
  <c r="CH8" i="8"/>
  <c r="CH25" i="8"/>
  <c r="CI55" i="8"/>
  <c r="N26" i="11"/>
  <c r="N20" i="11"/>
  <c r="CG9" i="8"/>
  <c r="CH29" i="8"/>
  <c r="CH9" i="8"/>
  <c r="CG12" i="8"/>
  <c r="N11" i="10"/>
  <c r="N29" i="12"/>
  <c r="CG25" i="8"/>
  <c r="CH30" i="8"/>
  <c r="K38" i="10"/>
  <c r="N37" i="10"/>
  <c r="K36" i="11"/>
  <c r="N35" i="11"/>
  <c r="N18" i="12"/>
  <c r="K31" i="12"/>
  <c r="CG4" i="8"/>
  <c r="CG14" i="8"/>
  <c r="CG26" i="8"/>
  <c r="CJ26" i="8"/>
  <c r="K22" i="10"/>
  <c r="N21" i="10"/>
  <c r="L38" i="10"/>
  <c r="L36" i="11"/>
  <c r="CG8" i="8"/>
  <c r="CG29" i="8"/>
  <c r="CH4" i="8"/>
  <c r="CH14" i="8"/>
  <c r="K12" i="10"/>
  <c r="CH12" i="8"/>
  <c r="CB43" i="8"/>
  <c r="CG53" i="8" l="1"/>
  <c r="N22" i="10"/>
  <c r="N12" i="10"/>
  <c r="CJ14" i="8"/>
  <c r="CJ30" i="8"/>
  <c r="CJ12" i="8"/>
  <c r="CJ8" i="8"/>
  <c r="CH54" i="8"/>
  <c r="CJ25" i="8"/>
  <c r="CJ29" i="8"/>
  <c r="CH53" i="8"/>
  <c r="N38" i="10"/>
  <c r="CJ13" i="8"/>
  <c r="CJ4" i="8"/>
  <c r="N31" i="12"/>
  <c r="CG54" i="8"/>
  <c r="CG55" i="8" s="1"/>
  <c r="N36" i="11"/>
  <c r="CJ9" i="8"/>
  <c r="J74" i="10"/>
  <c r="J73" i="10"/>
  <c r="J72" i="10"/>
  <c r="J71" i="10"/>
  <c r="J70" i="10"/>
  <c r="J69" i="10"/>
  <c r="J68" i="10"/>
  <c r="J67" i="10"/>
  <c r="J65" i="10"/>
  <c r="J64" i="10"/>
  <c r="J63" i="10"/>
  <c r="J62" i="10"/>
  <c r="J61" i="10"/>
  <c r="J60" i="10"/>
  <c r="J59" i="10"/>
  <c r="J58" i="10"/>
  <c r="J56" i="10"/>
  <c r="J55" i="10"/>
  <c r="J54" i="10"/>
  <c r="J53" i="10"/>
  <c r="J52" i="10"/>
  <c r="J51" i="10"/>
  <c r="J50" i="10"/>
  <c r="J49" i="10"/>
  <c r="J47" i="10"/>
  <c r="J46" i="10"/>
  <c r="J45" i="10"/>
  <c r="J44" i="10"/>
  <c r="J43" i="10"/>
  <c r="J42" i="10"/>
  <c r="J41" i="10"/>
  <c r="J36" i="10"/>
  <c r="J35" i="10"/>
  <c r="J34" i="10"/>
  <c r="J33" i="10"/>
  <c r="J32" i="10"/>
  <c r="J31" i="10"/>
  <c r="J30" i="10"/>
  <c r="J29" i="10"/>
  <c r="J26" i="10"/>
  <c r="J25" i="10"/>
  <c r="J24" i="10"/>
  <c r="J23" i="10"/>
  <c r="J20" i="10"/>
  <c r="J19" i="10"/>
  <c r="J18" i="10"/>
  <c r="J17" i="10"/>
  <c r="J16" i="10"/>
  <c r="J15" i="10"/>
  <c r="J14" i="10"/>
  <c r="J13" i="10"/>
  <c r="J10" i="10"/>
  <c r="J9" i="10"/>
  <c r="J8" i="10"/>
  <c r="J7" i="10"/>
  <c r="J6" i="10"/>
  <c r="J5" i="10"/>
  <c r="J4" i="10"/>
  <c r="J73" i="11"/>
  <c r="J72" i="11"/>
  <c r="J71" i="11"/>
  <c r="J70" i="11"/>
  <c r="J69" i="11"/>
  <c r="J68" i="11"/>
  <c r="J67" i="11"/>
  <c r="J64" i="11"/>
  <c r="J63" i="11"/>
  <c r="J62" i="11"/>
  <c r="J61" i="11"/>
  <c r="J60" i="11"/>
  <c r="J59" i="11"/>
  <c r="J58" i="11"/>
  <c r="J55" i="11"/>
  <c r="J54" i="11"/>
  <c r="J53" i="11"/>
  <c r="J52" i="11"/>
  <c r="J51" i="11"/>
  <c r="J50" i="11"/>
  <c r="J49" i="11"/>
  <c r="J46" i="11"/>
  <c r="J45" i="11"/>
  <c r="J44" i="11"/>
  <c r="J43" i="11"/>
  <c r="J42" i="11"/>
  <c r="J41" i="11"/>
  <c r="J40" i="11"/>
  <c r="J34" i="11"/>
  <c r="J33" i="11"/>
  <c r="J32" i="11"/>
  <c r="J31" i="11"/>
  <c r="J30" i="11"/>
  <c r="J29" i="11"/>
  <c r="J28" i="11"/>
  <c r="J25" i="11"/>
  <c r="J24" i="11"/>
  <c r="J23" i="11"/>
  <c r="J22" i="11"/>
  <c r="J19" i="11"/>
  <c r="J18" i="11"/>
  <c r="J17" i="11"/>
  <c r="J16" i="11"/>
  <c r="J15" i="11"/>
  <c r="J14" i="11"/>
  <c r="J13" i="11"/>
  <c r="J10" i="11"/>
  <c r="J9" i="11"/>
  <c r="J8" i="11"/>
  <c r="J7" i="11"/>
  <c r="J6" i="11"/>
  <c r="J5" i="11"/>
  <c r="J4" i="11"/>
  <c r="J30" i="12"/>
  <c r="J28" i="12"/>
  <c r="J27" i="12"/>
  <c r="J26" i="12"/>
  <c r="J25" i="12"/>
  <c r="J24" i="12"/>
  <c r="J23" i="12"/>
  <c r="J22" i="12"/>
  <c r="J17" i="12"/>
  <c r="J16" i="12"/>
  <c r="J12" i="12"/>
  <c r="J11" i="12"/>
  <c r="J10" i="12"/>
  <c r="J9" i="12"/>
  <c r="J8" i="12"/>
  <c r="J7" i="12"/>
  <c r="J6" i="12"/>
  <c r="CF20" i="8"/>
  <c r="CC17" i="8"/>
  <c r="CD17" i="8"/>
  <c r="CE17" i="8"/>
  <c r="CC18" i="8"/>
  <c r="CD18" i="8"/>
  <c r="CE18" i="8"/>
  <c r="CC19" i="8"/>
  <c r="CD19" i="8"/>
  <c r="CE19" i="8"/>
  <c r="CC20" i="8"/>
  <c r="CD20" i="8"/>
  <c r="CE20" i="8"/>
  <c r="CC21" i="8"/>
  <c r="CD21" i="8"/>
  <c r="CE21" i="8"/>
  <c r="CC22" i="8"/>
  <c r="CD22" i="8"/>
  <c r="CE22" i="8"/>
  <c r="BZ17" i="8"/>
  <c r="CA17" i="8"/>
  <c r="BZ18" i="8"/>
  <c r="CA18" i="8"/>
  <c r="BZ19" i="8"/>
  <c r="CA19" i="8"/>
  <c r="BZ20" i="8"/>
  <c r="CA20" i="8"/>
  <c r="BZ21" i="8"/>
  <c r="CA21" i="8"/>
  <c r="BZ22" i="8"/>
  <c r="CA22" i="8"/>
  <c r="BY22" i="8"/>
  <c r="BY21" i="8"/>
  <c r="BY20" i="8"/>
  <c r="BY19" i="8"/>
  <c r="BY18" i="8"/>
  <c r="BY17" i="8"/>
  <c r="F4" i="10"/>
  <c r="T4" i="10"/>
  <c r="F5" i="10"/>
  <c r="T5" i="10"/>
  <c r="F6" i="10"/>
  <c r="S6" i="10"/>
  <c r="F7" i="10"/>
  <c r="S7" i="10"/>
  <c r="F8" i="10"/>
  <c r="S8" i="10"/>
  <c r="F9" i="10"/>
  <c r="S9" i="10"/>
  <c r="F10" i="10"/>
  <c r="S10" i="10"/>
  <c r="C11" i="10"/>
  <c r="D11" i="10"/>
  <c r="D12" i="10" s="1"/>
  <c r="E11" i="10"/>
  <c r="G11" i="10"/>
  <c r="H11" i="10"/>
  <c r="I11" i="10"/>
  <c r="F13" i="10"/>
  <c r="F14" i="10"/>
  <c r="S14" i="10"/>
  <c r="F15" i="10"/>
  <c r="S15" i="10"/>
  <c r="F16" i="10"/>
  <c r="S16" i="10"/>
  <c r="F17" i="10"/>
  <c r="S17" i="10"/>
  <c r="F18" i="10"/>
  <c r="S18" i="10"/>
  <c r="F19" i="10"/>
  <c r="S19" i="10"/>
  <c r="F20" i="10"/>
  <c r="S20" i="10"/>
  <c r="C21" i="10"/>
  <c r="D21" i="10"/>
  <c r="D22" i="10" s="1"/>
  <c r="E21" i="10"/>
  <c r="G21" i="10"/>
  <c r="H21" i="10"/>
  <c r="I21" i="10"/>
  <c r="H22" i="10"/>
  <c r="F23" i="10"/>
  <c r="F24" i="10"/>
  <c r="S24" i="10"/>
  <c r="F25" i="10"/>
  <c r="S25" i="10"/>
  <c r="F26" i="10"/>
  <c r="T26" i="10"/>
  <c r="S27" i="10"/>
  <c r="C28" i="10"/>
  <c r="D28" i="10"/>
  <c r="E28" i="10"/>
  <c r="G28" i="10"/>
  <c r="H28" i="10"/>
  <c r="I28" i="10"/>
  <c r="F29" i="10"/>
  <c r="F30" i="10"/>
  <c r="S30" i="10"/>
  <c r="F31" i="10"/>
  <c r="S31" i="10"/>
  <c r="F32" i="10"/>
  <c r="S32" i="10"/>
  <c r="F33" i="10"/>
  <c r="S33" i="10"/>
  <c r="F34" i="10"/>
  <c r="S34" i="10"/>
  <c r="F35" i="10"/>
  <c r="S35" i="10"/>
  <c r="F36" i="10"/>
  <c r="S36" i="10"/>
  <c r="C37" i="10"/>
  <c r="D37" i="10"/>
  <c r="E37" i="10"/>
  <c r="G37" i="10"/>
  <c r="H37" i="10"/>
  <c r="I37" i="10"/>
  <c r="F41" i="10"/>
  <c r="S41" i="10"/>
  <c r="F42" i="10"/>
  <c r="S42" i="10"/>
  <c r="F43" i="10"/>
  <c r="S43" i="10"/>
  <c r="F44" i="10"/>
  <c r="S44" i="10"/>
  <c r="F45" i="10"/>
  <c r="S45" i="10"/>
  <c r="F46" i="10"/>
  <c r="S46" i="10"/>
  <c r="U46" i="10" s="1"/>
  <c r="F47" i="10"/>
  <c r="S47" i="10"/>
  <c r="C48" i="10"/>
  <c r="D48" i="10"/>
  <c r="E48" i="10"/>
  <c r="G48" i="10"/>
  <c r="H48" i="10"/>
  <c r="I48" i="10"/>
  <c r="F49" i="10"/>
  <c r="F50" i="10"/>
  <c r="S50" i="10"/>
  <c r="F51" i="10"/>
  <c r="S51" i="10"/>
  <c r="F52" i="10"/>
  <c r="S52" i="10"/>
  <c r="F53" i="10"/>
  <c r="S53" i="10"/>
  <c r="F54" i="10"/>
  <c r="S54" i="10"/>
  <c r="F55" i="10"/>
  <c r="S55" i="10"/>
  <c r="F56" i="10"/>
  <c r="S56" i="10"/>
  <c r="C57" i="10"/>
  <c r="D57" i="10"/>
  <c r="E57" i="10"/>
  <c r="G57" i="10"/>
  <c r="H57" i="10"/>
  <c r="I57" i="10"/>
  <c r="F58" i="10"/>
  <c r="F59" i="10"/>
  <c r="S59" i="10"/>
  <c r="F60" i="10"/>
  <c r="S60" i="10"/>
  <c r="F61" i="10"/>
  <c r="S61" i="10"/>
  <c r="F62" i="10"/>
  <c r="S62" i="10"/>
  <c r="F63" i="10"/>
  <c r="S63" i="10"/>
  <c r="F64" i="10"/>
  <c r="S64" i="10"/>
  <c r="F65" i="10"/>
  <c r="S65" i="10"/>
  <c r="C66" i="10"/>
  <c r="D66" i="10"/>
  <c r="E66" i="10"/>
  <c r="G81" i="10" s="1"/>
  <c r="G66" i="10"/>
  <c r="H66" i="10"/>
  <c r="I66" i="10"/>
  <c r="F67" i="10"/>
  <c r="F68" i="10"/>
  <c r="S68" i="10"/>
  <c r="U68" i="10" s="1"/>
  <c r="F69" i="10"/>
  <c r="S69" i="10"/>
  <c r="F70" i="10"/>
  <c r="S70" i="10"/>
  <c r="F71" i="10"/>
  <c r="S71" i="10"/>
  <c r="F72" i="10"/>
  <c r="S72" i="10"/>
  <c r="F73" i="10"/>
  <c r="S73" i="10"/>
  <c r="F74" i="10"/>
  <c r="S74" i="10"/>
  <c r="C75" i="10"/>
  <c r="D75" i="10"/>
  <c r="E75" i="10"/>
  <c r="G75" i="10"/>
  <c r="H75" i="10"/>
  <c r="I75" i="10"/>
  <c r="F30" i="12"/>
  <c r="I29" i="12"/>
  <c r="I34" i="12" s="1"/>
  <c r="H29" i="12"/>
  <c r="H34" i="12" s="1"/>
  <c r="G29" i="12"/>
  <c r="G34" i="12" s="1"/>
  <c r="E29" i="12"/>
  <c r="E34" i="12" s="1"/>
  <c r="D29" i="12"/>
  <c r="D34" i="12" s="1"/>
  <c r="C29" i="12"/>
  <c r="C34" i="12" s="1"/>
  <c r="F28" i="12"/>
  <c r="F27" i="12"/>
  <c r="F26" i="12"/>
  <c r="F25" i="12"/>
  <c r="F24" i="12"/>
  <c r="F23" i="12"/>
  <c r="F22" i="12"/>
  <c r="I18" i="12"/>
  <c r="H18" i="12"/>
  <c r="G18" i="12"/>
  <c r="E18" i="12"/>
  <c r="D18" i="12"/>
  <c r="C18" i="12"/>
  <c r="F17" i="12"/>
  <c r="F16" i="12"/>
  <c r="I13" i="12"/>
  <c r="I14" i="12" s="1"/>
  <c r="H13" i="12"/>
  <c r="H14" i="12" s="1"/>
  <c r="E13" i="12"/>
  <c r="E14" i="12" s="1"/>
  <c r="D13" i="12"/>
  <c r="C13" i="12"/>
  <c r="C14" i="12" s="1"/>
  <c r="F12" i="12"/>
  <c r="F11" i="12"/>
  <c r="F10" i="12"/>
  <c r="F9" i="12"/>
  <c r="F8" i="12"/>
  <c r="F7" i="12"/>
  <c r="F6" i="12"/>
  <c r="F5" i="12"/>
  <c r="CP4" i="8"/>
  <c r="CB21" i="8" l="1"/>
  <c r="F13" i="12"/>
  <c r="D14" i="12"/>
  <c r="E31" i="12"/>
  <c r="F57" i="10"/>
  <c r="BY12" i="8"/>
  <c r="CF21" i="8"/>
  <c r="CB20" i="8"/>
  <c r="I31" i="12"/>
  <c r="BY26" i="8"/>
  <c r="CF19" i="8"/>
  <c r="CF18" i="8"/>
  <c r="CB19" i="8"/>
  <c r="G31" i="12"/>
  <c r="CB17" i="8"/>
  <c r="CB22" i="8"/>
  <c r="H31" i="12"/>
  <c r="C38" i="10"/>
  <c r="BY30" i="8"/>
  <c r="CF22" i="8"/>
  <c r="F66" i="10"/>
  <c r="G22" i="10"/>
  <c r="CA14" i="8"/>
  <c r="E22" i="10"/>
  <c r="I12" i="10"/>
  <c r="BZ12" i="8"/>
  <c r="BZ30" i="8"/>
  <c r="CD12" i="8"/>
  <c r="CE26" i="8"/>
  <c r="I22" i="10"/>
  <c r="J48" i="10"/>
  <c r="CD26" i="8"/>
  <c r="CD30" i="8"/>
  <c r="H12" i="10"/>
  <c r="G12" i="10"/>
  <c r="F12" i="10"/>
  <c r="E12" i="10"/>
  <c r="CH55" i="8"/>
  <c r="T74" i="10"/>
  <c r="U74" i="10"/>
  <c r="C31" i="12"/>
  <c r="S18" i="12"/>
  <c r="T71" i="10"/>
  <c r="U71" i="10"/>
  <c r="T56" i="10"/>
  <c r="U56" i="10"/>
  <c r="T52" i="10"/>
  <c r="U52" i="10"/>
  <c r="T64" i="10"/>
  <c r="U64" i="10"/>
  <c r="T62" i="10"/>
  <c r="U62" i="10"/>
  <c r="T60" i="10"/>
  <c r="U60" i="10"/>
  <c r="T47" i="10"/>
  <c r="U47" i="10"/>
  <c r="T19" i="10"/>
  <c r="U19" i="10"/>
  <c r="T17" i="10"/>
  <c r="U17" i="10"/>
  <c r="T15" i="10"/>
  <c r="U15" i="10"/>
  <c r="T53" i="10"/>
  <c r="U53" i="10"/>
  <c r="T51" i="10"/>
  <c r="U51" i="10"/>
  <c r="T43" i="10"/>
  <c r="U43" i="10"/>
  <c r="T41" i="10"/>
  <c r="U41" i="10"/>
  <c r="T36" i="10"/>
  <c r="U36" i="10"/>
  <c r="T34" i="10"/>
  <c r="U34" i="10"/>
  <c r="T32" i="10"/>
  <c r="U32" i="10"/>
  <c r="T30" i="10"/>
  <c r="U30" i="10"/>
  <c r="T25" i="10"/>
  <c r="U25" i="10"/>
  <c r="T10" i="10"/>
  <c r="U10" i="10"/>
  <c r="T8" i="10"/>
  <c r="U8" i="10"/>
  <c r="T6" i="10"/>
  <c r="U6" i="10"/>
  <c r="T70" i="10"/>
  <c r="U70" i="10"/>
  <c r="T55" i="10"/>
  <c r="U55" i="10"/>
  <c r="T45" i="10"/>
  <c r="U45" i="10"/>
  <c r="T65" i="10"/>
  <c r="U65" i="10"/>
  <c r="T63" i="10"/>
  <c r="U63" i="10"/>
  <c r="T61" i="10"/>
  <c r="U61" i="10"/>
  <c r="T59" i="10"/>
  <c r="U59" i="10"/>
  <c r="T46" i="10"/>
  <c r="T27" i="10"/>
  <c r="U27" i="10"/>
  <c r="T20" i="10"/>
  <c r="U20" i="10"/>
  <c r="T18" i="10"/>
  <c r="U18" i="10"/>
  <c r="T16" i="10"/>
  <c r="U16" i="10"/>
  <c r="T14" i="10"/>
  <c r="U14" i="10"/>
  <c r="T72" i="10"/>
  <c r="U72" i="10"/>
  <c r="T73" i="10"/>
  <c r="U73" i="10"/>
  <c r="T69" i="10"/>
  <c r="U69" i="10"/>
  <c r="T54" i="10"/>
  <c r="U54" i="10"/>
  <c r="T50" i="10"/>
  <c r="U50" i="10"/>
  <c r="T44" i="10"/>
  <c r="U44" i="10"/>
  <c r="T42" i="10"/>
  <c r="U42" i="10"/>
  <c r="T35" i="10"/>
  <c r="U35" i="10"/>
  <c r="T33" i="10"/>
  <c r="U33" i="10"/>
  <c r="T31" i="10"/>
  <c r="U31" i="10"/>
  <c r="T24" i="10"/>
  <c r="U24" i="10"/>
  <c r="T9" i="10"/>
  <c r="U9" i="10"/>
  <c r="T7" i="10"/>
  <c r="U7" i="10"/>
  <c r="S57" i="10"/>
  <c r="J29" i="12"/>
  <c r="S29" i="12"/>
  <c r="T29" i="12" s="1"/>
  <c r="J13" i="12"/>
  <c r="J75" i="10"/>
  <c r="CD13" i="8"/>
  <c r="H38" i="10"/>
  <c r="S28" i="10"/>
  <c r="J28" i="10"/>
  <c r="CB18" i="8"/>
  <c r="CJ53" i="8"/>
  <c r="F18" i="12"/>
  <c r="D31" i="12"/>
  <c r="J57" i="10"/>
  <c r="J37" i="10"/>
  <c r="G38" i="10"/>
  <c r="BY4" i="8"/>
  <c r="BY13" i="8"/>
  <c r="CE4" i="8"/>
  <c r="F75" i="10"/>
  <c r="J66" i="10"/>
  <c r="CA13" i="8"/>
  <c r="E38" i="10"/>
  <c r="F28" i="10"/>
  <c r="BY14" i="8"/>
  <c r="CA4" i="8"/>
  <c r="CD4" i="8"/>
  <c r="J18" i="12"/>
  <c r="F31" i="12"/>
  <c r="CE13" i="8"/>
  <c r="I38" i="10"/>
  <c r="BZ13" i="8"/>
  <c r="D38" i="10"/>
  <c r="BZ4" i="8"/>
  <c r="CC4" i="8"/>
  <c r="CF17" i="8"/>
  <c r="CJ54" i="8"/>
  <c r="T68" i="10"/>
  <c r="S75" i="10"/>
  <c r="CB14" i="8"/>
  <c r="CF14" i="8"/>
  <c r="BZ26" i="8"/>
  <c r="CC30" i="8"/>
  <c r="CC14" i="8"/>
  <c r="CE12" i="8"/>
  <c r="J21" i="10"/>
  <c r="CA26" i="8"/>
  <c r="CC26" i="8"/>
  <c r="CD14" i="8"/>
  <c r="CC13" i="8"/>
  <c r="F21" i="10"/>
  <c r="F11" i="10"/>
  <c r="BZ14" i="8"/>
  <c r="CE30" i="8"/>
  <c r="CE14" i="8"/>
  <c r="CC12" i="8"/>
  <c r="J11" i="10"/>
  <c r="F48" i="10"/>
  <c r="F37" i="10"/>
  <c r="CA30" i="8"/>
  <c r="CA12" i="8"/>
  <c r="S48" i="10"/>
  <c r="S37" i="10"/>
  <c r="S21" i="10"/>
  <c r="C12" i="10"/>
  <c r="S66" i="10"/>
  <c r="C22" i="10"/>
  <c r="F22" i="10" s="1"/>
  <c r="S11" i="10"/>
  <c r="F29" i="12"/>
  <c r="CF4" i="8" l="1"/>
  <c r="J22" i="10"/>
  <c r="J31" i="12"/>
  <c r="CF26" i="8"/>
  <c r="T18" i="12"/>
  <c r="CF12" i="8"/>
  <c r="CB12" i="8"/>
  <c r="CB30" i="8"/>
  <c r="CB26" i="8"/>
  <c r="J12" i="10"/>
  <c r="CF30" i="8"/>
  <c r="T37" i="10"/>
  <c r="U37" i="10"/>
  <c r="T66" i="10"/>
  <c r="U66" i="10"/>
  <c r="T48" i="10"/>
  <c r="U48" i="10"/>
  <c r="CB4" i="8"/>
  <c r="T28" i="10"/>
  <c r="U28" i="10"/>
  <c r="T75" i="10"/>
  <c r="U75" i="10"/>
  <c r="T11" i="10"/>
  <c r="U11" i="10"/>
  <c r="T21" i="10"/>
  <c r="U21" i="10"/>
  <c r="T57" i="10"/>
  <c r="U57" i="10"/>
  <c r="CF13" i="8"/>
  <c r="J38" i="10"/>
  <c r="CJ55" i="8"/>
  <c r="CB13" i="8"/>
  <c r="F38" i="10"/>
  <c r="I74" i="11"/>
  <c r="H74" i="11"/>
  <c r="G74" i="11"/>
  <c r="E74" i="11"/>
  <c r="D74" i="11"/>
  <c r="C74" i="11"/>
  <c r="S73" i="11"/>
  <c r="T73" i="11" s="1"/>
  <c r="F73" i="11"/>
  <c r="S72" i="11"/>
  <c r="T72" i="11" s="1"/>
  <c r="F72" i="11"/>
  <c r="S71" i="11"/>
  <c r="T71" i="11" s="1"/>
  <c r="F71" i="11"/>
  <c r="S70" i="11"/>
  <c r="T70" i="11" s="1"/>
  <c r="F70" i="11"/>
  <c r="S69" i="11"/>
  <c r="T69" i="11" s="1"/>
  <c r="F69" i="11"/>
  <c r="S68" i="11"/>
  <c r="T68" i="11" s="1"/>
  <c r="F68" i="11"/>
  <c r="S67" i="11"/>
  <c r="F67" i="11"/>
  <c r="I65" i="11"/>
  <c r="H65" i="11"/>
  <c r="G65" i="11"/>
  <c r="E65" i="11"/>
  <c r="D65" i="11"/>
  <c r="C65" i="11"/>
  <c r="S64" i="11"/>
  <c r="T64" i="11" s="1"/>
  <c r="F64" i="11"/>
  <c r="S63" i="11"/>
  <c r="T63" i="11" s="1"/>
  <c r="F63" i="11"/>
  <c r="S62" i="11"/>
  <c r="T62" i="11" s="1"/>
  <c r="F62" i="11"/>
  <c r="S61" i="11"/>
  <c r="T61" i="11" s="1"/>
  <c r="F61" i="11"/>
  <c r="S60" i="11"/>
  <c r="T60" i="11" s="1"/>
  <c r="F60" i="11"/>
  <c r="S59" i="11"/>
  <c r="T59" i="11" s="1"/>
  <c r="F59" i="11"/>
  <c r="S58" i="11"/>
  <c r="F58" i="11"/>
  <c r="I56" i="11"/>
  <c r="H56" i="11"/>
  <c r="G56" i="11"/>
  <c r="E56" i="11"/>
  <c r="D56" i="11"/>
  <c r="C56" i="11"/>
  <c r="S55" i="11"/>
  <c r="T55" i="11" s="1"/>
  <c r="F55" i="11"/>
  <c r="S54" i="11"/>
  <c r="T54" i="11" s="1"/>
  <c r="F54" i="11"/>
  <c r="S53" i="11"/>
  <c r="T53" i="11" s="1"/>
  <c r="F53" i="11"/>
  <c r="S52" i="11"/>
  <c r="T52" i="11" s="1"/>
  <c r="F52" i="11"/>
  <c r="S51" i="11"/>
  <c r="T51" i="11" s="1"/>
  <c r="F51" i="11"/>
  <c r="S50" i="11"/>
  <c r="T50" i="11" s="1"/>
  <c r="F50" i="11"/>
  <c r="S49" i="11"/>
  <c r="T49" i="11" s="1"/>
  <c r="F49" i="11"/>
  <c r="I47" i="11"/>
  <c r="H47" i="11"/>
  <c r="G47" i="11"/>
  <c r="E47" i="11"/>
  <c r="D47" i="11"/>
  <c r="C47" i="11"/>
  <c r="S46" i="11"/>
  <c r="T46" i="11" s="1"/>
  <c r="F46" i="11"/>
  <c r="S45" i="11"/>
  <c r="T45" i="11" s="1"/>
  <c r="F45" i="11"/>
  <c r="S44" i="11"/>
  <c r="T44" i="11" s="1"/>
  <c r="F44" i="11"/>
  <c r="S43" i="11"/>
  <c r="T43" i="11" s="1"/>
  <c r="F43" i="11"/>
  <c r="S42" i="11"/>
  <c r="T42" i="11" s="1"/>
  <c r="F42" i="11"/>
  <c r="S41" i="11"/>
  <c r="T41" i="11" s="1"/>
  <c r="F41" i="11"/>
  <c r="S40" i="11"/>
  <c r="T40" i="11" s="1"/>
  <c r="F40" i="11"/>
  <c r="I35" i="11"/>
  <c r="H35" i="11"/>
  <c r="G35" i="11"/>
  <c r="E35" i="11"/>
  <c r="D35" i="11"/>
  <c r="C35" i="11"/>
  <c r="S34" i="11"/>
  <c r="T34" i="11" s="1"/>
  <c r="F34" i="11"/>
  <c r="S33" i="11"/>
  <c r="T33" i="11" s="1"/>
  <c r="F33" i="11"/>
  <c r="S32" i="11"/>
  <c r="T32" i="11" s="1"/>
  <c r="F32" i="11"/>
  <c r="S31" i="11"/>
  <c r="T31" i="11" s="1"/>
  <c r="F31" i="11"/>
  <c r="S30" i="11"/>
  <c r="T30" i="11" s="1"/>
  <c r="F30" i="11"/>
  <c r="S29" i="11"/>
  <c r="T29" i="11" s="1"/>
  <c r="F29" i="11"/>
  <c r="S28" i="11"/>
  <c r="T28" i="11" s="1"/>
  <c r="F28" i="11"/>
  <c r="I26" i="11"/>
  <c r="H26" i="11"/>
  <c r="G26" i="11"/>
  <c r="E26" i="11"/>
  <c r="D26" i="11"/>
  <c r="C26" i="11"/>
  <c r="S25" i="11"/>
  <c r="T25" i="11" s="1"/>
  <c r="F25" i="11"/>
  <c r="F24" i="11"/>
  <c r="S23" i="11"/>
  <c r="T23" i="11" s="1"/>
  <c r="F23" i="11"/>
  <c r="S22" i="11"/>
  <c r="T22" i="11" s="1"/>
  <c r="F22" i="11"/>
  <c r="I20" i="11"/>
  <c r="H20" i="11"/>
  <c r="G20" i="11"/>
  <c r="E20" i="11"/>
  <c r="D20" i="11"/>
  <c r="C20" i="11"/>
  <c r="S19" i="11"/>
  <c r="T19" i="11" s="1"/>
  <c r="F19" i="11"/>
  <c r="S18" i="11"/>
  <c r="T18" i="11" s="1"/>
  <c r="F18" i="11"/>
  <c r="S17" i="11"/>
  <c r="T17" i="11" s="1"/>
  <c r="F17" i="11"/>
  <c r="S16" i="11"/>
  <c r="T16" i="11" s="1"/>
  <c r="F16" i="11"/>
  <c r="S15" i="11"/>
  <c r="T15" i="11" s="1"/>
  <c r="F15" i="11"/>
  <c r="S14" i="11"/>
  <c r="T14" i="11" s="1"/>
  <c r="F14" i="11"/>
  <c r="S13" i="11"/>
  <c r="T13" i="11" s="1"/>
  <c r="F13" i="11"/>
  <c r="I11" i="11"/>
  <c r="H11" i="11"/>
  <c r="G11" i="11"/>
  <c r="E11" i="11"/>
  <c r="D11" i="11"/>
  <c r="C11" i="11"/>
  <c r="F10" i="11"/>
  <c r="S9" i="11"/>
  <c r="T9" i="11" s="1"/>
  <c r="F9" i="11"/>
  <c r="S8" i="11"/>
  <c r="T8" i="11" s="1"/>
  <c r="F8" i="11"/>
  <c r="S7" i="11"/>
  <c r="T7" i="11" s="1"/>
  <c r="F7" i="11"/>
  <c r="F6" i="11"/>
  <c r="S5" i="11"/>
  <c r="F5" i="11"/>
  <c r="F4" i="11"/>
  <c r="CP8" i="8"/>
  <c r="CP9" i="8"/>
  <c r="CP12" i="8"/>
  <c r="CP13" i="8"/>
  <c r="CP14" i="8"/>
  <c r="CP17" i="8"/>
  <c r="CP18" i="8"/>
  <c r="CP19" i="8"/>
  <c r="CP20" i="8"/>
  <c r="CP21" i="8"/>
  <c r="CP22" i="8"/>
  <c r="CP25" i="8"/>
  <c r="CP26" i="8"/>
  <c r="CP29" i="8"/>
  <c r="CO30" i="8"/>
  <c r="CO53" i="8" s="1"/>
  <c r="CP30" i="8"/>
  <c r="CE34" i="8"/>
  <c r="CF34" i="8"/>
  <c r="CP34" i="8"/>
  <c r="CE43" i="8"/>
  <c r="CF43" i="8"/>
  <c r="CO43" i="8"/>
  <c r="CP43" i="8"/>
  <c r="CP53" i="8" l="1"/>
  <c r="BY8" i="8"/>
  <c r="BY29" i="8"/>
  <c r="BY25" i="8"/>
  <c r="C36" i="11"/>
  <c r="F74" i="11"/>
  <c r="CA8" i="8"/>
  <c r="S11" i="11"/>
  <c r="T11" i="11" s="1"/>
  <c r="CD29" i="8"/>
  <c r="BZ8" i="8"/>
  <c r="BZ53" i="8" s="1"/>
  <c r="CE8" i="8"/>
  <c r="BZ29" i="8"/>
  <c r="CE29" i="8"/>
  <c r="CD25" i="8"/>
  <c r="CE25" i="8"/>
  <c r="CA29" i="8"/>
  <c r="BZ25" i="8"/>
  <c r="CA25" i="8"/>
  <c r="CA53" i="8" s="1"/>
  <c r="CD8" i="8"/>
  <c r="T5" i="11"/>
  <c r="S65" i="11"/>
  <c r="T65" i="11" s="1"/>
  <c r="T58" i="11"/>
  <c r="S74" i="11"/>
  <c r="T74" i="11" s="1"/>
  <c r="T67" i="11"/>
  <c r="F35" i="11"/>
  <c r="BY9" i="8"/>
  <c r="CD9" i="8"/>
  <c r="CD53" i="8" s="1"/>
  <c r="H36" i="11"/>
  <c r="BZ9" i="8"/>
  <c r="D36" i="11"/>
  <c r="CE9" i="8"/>
  <c r="I36" i="11"/>
  <c r="CA9" i="8"/>
  <c r="E36" i="11"/>
  <c r="J65" i="11"/>
  <c r="G36" i="11"/>
  <c r="F11" i="11"/>
  <c r="J47" i="11"/>
  <c r="F56" i="11"/>
  <c r="J20" i="11"/>
  <c r="CC29" i="8"/>
  <c r="CC25" i="8"/>
  <c r="J26" i="11"/>
  <c r="CC9" i="8"/>
  <c r="J35" i="11"/>
  <c r="J11" i="11"/>
  <c r="CC8" i="8"/>
  <c r="F47" i="11"/>
  <c r="J74" i="11"/>
  <c r="F20" i="11"/>
  <c r="F26" i="11"/>
  <c r="J56" i="11"/>
  <c r="F65" i="11"/>
  <c r="S35" i="11"/>
  <c r="S47" i="11"/>
  <c r="T47" i="11" s="1"/>
  <c r="S56" i="11"/>
  <c r="T56" i="11" s="1"/>
  <c r="S20" i="11"/>
  <c r="S26" i="11"/>
  <c r="CD43" i="8"/>
  <c r="CD34" i="8"/>
  <c r="CC43" i="8"/>
  <c r="CC34" i="8"/>
  <c r="CB36" i="8"/>
  <c r="CB37" i="8"/>
  <c r="CB38" i="8"/>
  <c r="CB39" i="8"/>
  <c r="CB40" i="8"/>
  <c r="CB41" i="8"/>
  <c r="CB35" i="8"/>
  <c r="BX43" i="8"/>
  <c r="BY43" i="8"/>
  <c r="BZ43" i="8"/>
  <c r="CA43" i="8"/>
  <c r="BX34" i="8"/>
  <c r="BY34" i="8"/>
  <c r="BZ34" i="8"/>
  <c r="CA34" i="8"/>
  <c r="CB34" i="8" s="1"/>
  <c r="BY53" i="8" l="1"/>
  <c r="T35" i="11"/>
  <c r="T20" i="11"/>
  <c r="T26" i="11"/>
  <c r="CB29" i="8"/>
  <c r="CE54" i="8"/>
  <c r="BY54" i="8"/>
  <c r="BY55" i="8" s="1"/>
  <c r="CB8" i="8"/>
  <c r="CE53" i="8"/>
  <c r="CE55" i="8" s="1"/>
  <c r="CD54" i="8"/>
  <c r="CA54" i="8"/>
  <c r="CA55" i="8" s="1"/>
  <c r="CF29" i="8"/>
  <c r="BZ54" i="8"/>
  <c r="BZ55" i="8" s="1"/>
  <c r="CB25" i="8"/>
  <c r="CF25" i="8"/>
  <c r="CF8" i="8"/>
  <c r="CF53" i="8" s="1"/>
  <c r="CC54" i="8"/>
  <c r="CD55" i="8"/>
  <c r="CF9" i="8"/>
  <c r="J36" i="11"/>
  <c r="CB9" i="8"/>
  <c r="F36" i="11"/>
  <c r="CC53" i="8"/>
  <c r="CN56" i="1"/>
  <c r="CN62" i="1" s="1"/>
  <c r="CM56" i="1"/>
  <c r="CM62" i="1" s="1"/>
  <c r="CI56" i="1"/>
  <c r="CI62" i="1" s="1"/>
  <c r="CE56" i="1"/>
  <c r="CE62" i="1" s="1"/>
  <c r="CA56" i="1"/>
  <c r="CA62" i="1" s="1"/>
  <c r="CN55" i="1"/>
  <c r="CN61" i="1" s="1"/>
  <c r="CM55" i="1"/>
  <c r="CM61" i="1" s="1"/>
  <c r="CI55" i="1"/>
  <c r="CI61" i="1" s="1"/>
  <c r="CE55" i="1"/>
  <c r="CE61" i="1" s="1"/>
  <c r="CA55" i="1"/>
  <c r="CA61" i="1" s="1"/>
  <c r="CE45" i="1"/>
  <c r="CE44" i="1"/>
  <c r="CE43" i="1"/>
  <c r="CE42" i="1"/>
  <c r="CE41" i="1"/>
  <c r="CE40" i="1"/>
  <c r="CM38" i="1"/>
  <c r="CL38" i="1"/>
  <c r="CK38" i="1"/>
  <c r="CJ38" i="1"/>
  <c r="CI38" i="1"/>
  <c r="CH38" i="1"/>
  <c r="CG38" i="1"/>
  <c r="CF38" i="1"/>
  <c r="CE38" i="1"/>
  <c r="CD38" i="1"/>
  <c r="CC38" i="1"/>
  <c r="CB38" i="1"/>
  <c r="CA38" i="1"/>
  <c r="BZ38" i="1"/>
  <c r="BY38" i="1"/>
  <c r="CM37" i="1"/>
  <c r="CL37" i="1"/>
  <c r="CK37" i="1"/>
  <c r="CJ37" i="1"/>
  <c r="CI37" i="1"/>
  <c r="CH37" i="1"/>
  <c r="CG37" i="1"/>
  <c r="CF37" i="1"/>
  <c r="CE37" i="1"/>
  <c r="CD37" i="1"/>
  <c r="CC37" i="1"/>
  <c r="CB37" i="1"/>
  <c r="CA37" i="1"/>
  <c r="BZ37" i="1"/>
  <c r="BY37" i="1"/>
  <c r="CM34" i="1"/>
  <c r="CL34" i="1"/>
  <c r="CL31" i="1" s="1"/>
  <c r="CK34" i="1"/>
  <c r="CJ34" i="1"/>
  <c r="CI34" i="1"/>
  <c r="CH34" i="1"/>
  <c r="CG34" i="1"/>
  <c r="CF34" i="1"/>
  <c r="CE34" i="1"/>
  <c r="CD34" i="1"/>
  <c r="CC34" i="1"/>
  <c r="CB34" i="1"/>
  <c r="CA34" i="1"/>
  <c r="BZ34" i="1"/>
  <c r="BY34" i="1"/>
  <c r="CM33" i="1"/>
  <c r="CL33" i="1"/>
  <c r="CK33" i="1"/>
  <c r="CJ33" i="1"/>
  <c r="CI33" i="1"/>
  <c r="CH33" i="1"/>
  <c r="CG33" i="1"/>
  <c r="CF33" i="1"/>
  <c r="CE33" i="1"/>
  <c r="CD33" i="1"/>
  <c r="CC33" i="1"/>
  <c r="CB33" i="1"/>
  <c r="CA33" i="1"/>
  <c r="BZ33" i="1"/>
  <c r="BY33" i="1"/>
  <c r="CM32" i="1"/>
  <c r="CL32" i="1"/>
  <c r="CK32" i="1"/>
  <c r="CJ32" i="1"/>
  <c r="CJ31" i="1" s="1"/>
  <c r="CI32" i="1"/>
  <c r="CH32" i="1"/>
  <c r="CG32" i="1"/>
  <c r="CF32" i="1"/>
  <c r="CF31" i="1" s="1"/>
  <c r="CE32" i="1"/>
  <c r="CD32" i="1"/>
  <c r="CC32" i="1"/>
  <c r="CB32" i="1"/>
  <c r="CA32" i="1"/>
  <c r="BZ32" i="1"/>
  <c r="BY32" i="1"/>
  <c r="BX31" i="1"/>
  <c r="CM29" i="1"/>
  <c r="CL29" i="1"/>
  <c r="CK29" i="1"/>
  <c r="CJ29" i="1"/>
  <c r="CI29" i="1"/>
  <c r="CH29" i="1"/>
  <c r="CG29" i="1"/>
  <c r="CF29" i="1"/>
  <c r="CE29" i="1"/>
  <c r="CD29" i="1"/>
  <c r="CC29" i="1"/>
  <c r="CB29" i="1"/>
  <c r="CA29" i="1"/>
  <c r="BZ29" i="1"/>
  <c r="BY29" i="1"/>
  <c r="CM28" i="1"/>
  <c r="CL28" i="1"/>
  <c r="CK28" i="1"/>
  <c r="CJ28" i="1"/>
  <c r="CI28" i="1"/>
  <c r="CH28" i="1"/>
  <c r="CG28" i="1"/>
  <c r="CF28" i="1"/>
  <c r="CE28" i="1"/>
  <c r="CD28" i="1"/>
  <c r="CC28" i="1"/>
  <c r="CB28" i="1"/>
  <c r="CA28" i="1"/>
  <c r="BZ28" i="1"/>
  <c r="BY28" i="1"/>
  <c r="CM27" i="1"/>
  <c r="CL27" i="1"/>
  <c r="CK27" i="1"/>
  <c r="CJ27" i="1"/>
  <c r="CI27" i="1"/>
  <c r="CH27" i="1"/>
  <c r="CG27" i="1"/>
  <c r="CF27" i="1"/>
  <c r="CE27" i="1"/>
  <c r="CD27" i="1"/>
  <c r="CC27" i="1"/>
  <c r="CB27" i="1"/>
  <c r="CA27" i="1"/>
  <c r="BZ27" i="1"/>
  <c r="BY27" i="1"/>
  <c r="BX26" i="1"/>
  <c r="CM25" i="1"/>
  <c r="CN25" i="1" s="1"/>
  <c r="CM24" i="1"/>
  <c r="CN24" i="1" s="1"/>
  <c r="CL23" i="1"/>
  <c r="CL22" i="1" s="1"/>
  <c r="CK23" i="1"/>
  <c r="CJ23" i="1"/>
  <c r="CJ22" i="1" s="1"/>
  <c r="CI23" i="1"/>
  <c r="CI22" i="1" s="1"/>
  <c r="CH23" i="1"/>
  <c r="CH22" i="1" s="1"/>
  <c r="CG23" i="1"/>
  <c r="CF23" i="1"/>
  <c r="CF22" i="1" s="1"/>
  <c r="CE23" i="1"/>
  <c r="CE22" i="1" s="1"/>
  <c r="CD23" i="1"/>
  <c r="CD22" i="1" s="1"/>
  <c r="CC23" i="1"/>
  <c r="CC22" i="1" s="1"/>
  <c r="CB23" i="1"/>
  <c r="CB22" i="1" s="1"/>
  <c r="CA23" i="1"/>
  <c r="CA22" i="1" s="1"/>
  <c r="BZ23" i="1"/>
  <c r="BZ22" i="1" s="1"/>
  <c r="BY23" i="1"/>
  <c r="BY22" i="1" s="1"/>
  <c r="BX23" i="1"/>
  <c r="BX22" i="1" s="1"/>
  <c r="CK22" i="1"/>
  <c r="CG22" i="1"/>
  <c r="CE21" i="1"/>
  <c r="CE20" i="1"/>
  <c r="CE19" i="1"/>
  <c r="CE18" i="1"/>
  <c r="CE17" i="1"/>
  <c r="CN16" i="1"/>
  <c r="CM16" i="1"/>
  <c r="CL16" i="1"/>
  <c r="CK16" i="1"/>
  <c r="CJ16" i="1"/>
  <c r="CI16" i="1"/>
  <c r="CH16" i="1"/>
  <c r="CG16" i="1"/>
  <c r="CF16" i="1"/>
  <c r="CD16" i="1"/>
  <c r="CC16" i="1"/>
  <c r="CB16" i="1"/>
  <c r="CA16" i="1"/>
  <c r="BZ16" i="1"/>
  <c r="BY16" i="1"/>
  <c r="BX16" i="1"/>
  <c r="CE15" i="1"/>
  <c r="CE14" i="1"/>
  <c r="CE13" i="1"/>
  <c r="CE12" i="1"/>
  <c r="CE11" i="1"/>
  <c r="CN10" i="1"/>
  <c r="CM10" i="1"/>
  <c r="CL10" i="1"/>
  <c r="CK10" i="1"/>
  <c r="CJ10" i="1"/>
  <c r="CI10" i="1"/>
  <c r="CH10" i="1"/>
  <c r="CG10" i="1"/>
  <c r="CF10" i="1"/>
  <c r="CD10" i="1"/>
  <c r="CE10" i="1" s="1"/>
  <c r="CC10" i="1"/>
  <c r="CB10" i="1"/>
  <c r="CA10" i="1"/>
  <c r="BZ10" i="1"/>
  <c r="BY10" i="1"/>
  <c r="BX10" i="1"/>
  <c r="CE9" i="1"/>
  <c r="CE8" i="1"/>
  <c r="CE7" i="1"/>
  <c r="CE6" i="1"/>
  <c r="CE5" i="1"/>
  <c r="CN4" i="1"/>
  <c r="CM4" i="1"/>
  <c r="CL4" i="1"/>
  <c r="CK4" i="1"/>
  <c r="CJ4" i="1"/>
  <c r="CI4" i="1"/>
  <c r="CH4" i="1"/>
  <c r="CG4" i="1"/>
  <c r="CF4" i="1"/>
  <c r="CD4" i="1"/>
  <c r="CE4" i="1" s="1"/>
  <c r="CC4" i="1"/>
  <c r="CB4" i="1"/>
  <c r="CA4" i="1"/>
  <c r="BZ4" i="1"/>
  <c r="BY4" i="1"/>
  <c r="BX4" i="1"/>
  <c r="CL26" i="1" l="1"/>
  <c r="CA26" i="1"/>
  <c r="CB31" i="1"/>
  <c r="CF26" i="1"/>
  <c r="CI31" i="1"/>
  <c r="BY26" i="1"/>
  <c r="CC26" i="1"/>
  <c r="CG26" i="1"/>
  <c r="CK26" i="1"/>
  <c r="CE26" i="1"/>
  <c r="CI26" i="1"/>
  <c r="CA31" i="1"/>
  <c r="CE31" i="1"/>
  <c r="BZ31" i="1"/>
  <c r="CD31" i="1"/>
  <c r="CH31" i="1"/>
  <c r="CB26" i="1"/>
  <c r="CJ26" i="1"/>
  <c r="BZ26" i="1"/>
  <c r="CD26" i="1"/>
  <c r="CH26" i="1"/>
  <c r="BY31" i="1"/>
  <c r="CC31" i="1"/>
  <c r="CG31" i="1"/>
  <c r="CK31" i="1"/>
  <c r="CM31" i="1" s="1"/>
  <c r="CA53" i="1"/>
  <c r="CA59" i="1" s="1"/>
  <c r="CE53" i="1"/>
  <c r="CE59" i="1" s="1"/>
  <c r="CI53" i="1"/>
  <c r="CI59" i="1" s="1"/>
  <c r="CM53" i="1"/>
  <c r="CM59" i="1" s="1"/>
  <c r="CB53" i="8"/>
  <c r="CC55" i="8"/>
  <c r="CF54" i="8"/>
  <c r="CB54" i="8"/>
  <c r="CB55" i="8" s="1"/>
  <c r="CF55" i="8"/>
  <c r="CA52" i="1"/>
  <c r="CA58" i="1" s="1"/>
  <c r="CE52" i="1"/>
  <c r="CE58" i="1" s="1"/>
  <c r="CI52" i="1"/>
  <c r="CI58" i="1" s="1"/>
  <c r="CM52" i="1"/>
  <c r="CM58" i="1" s="1"/>
  <c r="CM23" i="1"/>
  <c r="CN23" i="1" s="1"/>
  <c r="CN22" i="1" s="1"/>
  <c r="CM22" i="1"/>
  <c r="CA54" i="1"/>
  <c r="CA60" i="1" s="1"/>
  <c r="CE54" i="1"/>
  <c r="CE60" i="1" s="1"/>
  <c r="CI54" i="1"/>
  <c r="CI60" i="1" s="1"/>
  <c r="CM54" i="1"/>
  <c r="CM60" i="1" s="1"/>
  <c r="BX30" i="8"/>
  <c r="BX12" i="8"/>
  <c r="BX26" i="8"/>
  <c r="BX13" i="8"/>
  <c r="CN37" i="1"/>
  <c r="CN38" i="1"/>
  <c r="CN53" i="1"/>
  <c r="CN34" i="1"/>
  <c r="CN52" i="1"/>
  <c r="CN29" i="1"/>
  <c r="CN27" i="1"/>
  <c r="CN28" i="1"/>
  <c r="CN33" i="1"/>
  <c r="CN54" i="1"/>
  <c r="CN32" i="1"/>
  <c r="BW34" i="8"/>
  <c r="BF34" i="8"/>
  <c r="BF43" i="8"/>
  <c r="BW43" i="8"/>
  <c r="AN50" i="8"/>
  <c r="AA50" i="8"/>
  <c r="N50" i="8"/>
  <c r="AN49" i="8"/>
  <c r="AA49" i="8"/>
  <c r="N49" i="8"/>
  <c r="AN47" i="8"/>
  <c r="AA47" i="8"/>
  <c r="N47" i="8"/>
  <c r="AN46" i="8"/>
  <c r="AA46" i="8"/>
  <c r="N46" i="8"/>
  <c r="AN44" i="8"/>
  <c r="AA44" i="8"/>
  <c r="N44" i="8"/>
  <c r="AN41" i="8"/>
  <c r="AA41" i="8"/>
  <c r="N41" i="8"/>
  <c r="AN40" i="8"/>
  <c r="AA40" i="8"/>
  <c r="N40" i="8"/>
  <c r="AN38" i="8"/>
  <c r="AA38" i="8"/>
  <c r="N38" i="8"/>
  <c r="AN37" i="8"/>
  <c r="AA37" i="8"/>
  <c r="N37" i="8"/>
  <c r="AN35" i="8"/>
  <c r="AA35" i="8"/>
  <c r="N35" i="8"/>
  <c r="BD12" i="6"/>
  <c r="BD4" i="6"/>
  <c r="CM26" i="1" l="1"/>
  <c r="CN26" i="1"/>
  <c r="CN31" i="1"/>
  <c r="CN58" i="1"/>
  <c r="CN59" i="1"/>
  <c r="CN60" i="1"/>
  <c r="BV12" i="6"/>
  <c r="BW12" i="6"/>
  <c r="BU12" i="6"/>
  <c r="BN19" i="6"/>
  <c r="BA19" i="6"/>
  <c r="AN19" i="6"/>
  <c r="AA19" i="6"/>
  <c r="N19" i="6"/>
  <c r="BN18" i="6"/>
  <c r="BA18" i="6"/>
  <c r="AN18" i="6"/>
  <c r="AA18" i="6"/>
  <c r="N18" i="6"/>
  <c r="BN16" i="6"/>
  <c r="BA16" i="6"/>
  <c r="AN16" i="6"/>
  <c r="AA16" i="6"/>
  <c r="N16" i="6"/>
  <c r="BN15" i="6"/>
  <c r="BA15" i="6"/>
  <c r="AN15" i="6"/>
  <c r="AA15" i="6"/>
  <c r="N15" i="6"/>
  <c r="BN13" i="6"/>
  <c r="BA13" i="6"/>
  <c r="AN13" i="6"/>
  <c r="AA13" i="6"/>
  <c r="N13" i="6"/>
  <c r="BX9" i="8"/>
  <c r="BX18" i="8"/>
  <c r="XFB42" i="8"/>
  <c r="BF56" i="1"/>
  <c r="BF62" i="1" s="1"/>
  <c r="BF55" i="1"/>
  <c r="BF61" i="1" s="1"/>
  <c r="BW55" i="1"/>
  <c r="BW61" i="1" s="1"/>
  <c r="BW56" i="1"/>
  <c r="BW62" i="1" s="1"/>
  <c r="BV56" i="1"/>
  <c r="BV62" i="1" s="1"/>
  <c r="BV55" i="1"/>
  <c r="BV61" i="1" s="1"/>
  <c r="BR56" i="1"/>
  <c r="BR62" i="1" s="1"/>
  <c r="BR55" i="1"/>
  <c r="BR61" i="1" s="1"/>
  <c r="BN56" i="1"/>
  <c r="BN62" i="1" s="1"/>
  <c r="BN55" i="1"/>
  <c r="BN61" i="1" s="1"/>
  <c r="BJ56" i="1"/>
  <c r="BJ62" i="1" s="1"/>
  <c r="BJ55" i="1"/>
  <c r="BJ61" i="1" s="1"/>
  <c r="BE56" i="1"/>
  <c r="BE62" i="1" s="1"/>
  <c r="BE55" i="1"/>
  <c r="BE61" i="1" s="1"/>
  <c r="BA56" i="1"/>
  <c r="BA62" i="1" s="1"/>
  <c r="BA55" i="1"/>
  <c r="BA61" i="1" s="1"/>
  <c r="AW56" i="1"/>
  <c r="AW62" i="1" s="1"/>
  <c r="AW55" i="1"/>
  <c r="AW61" i="1" s="1"/>
  <c r="AS56" i="1"/>
  <c r="AS62" i="1" s="1"/>
  <c r="AS55" i="1"/>
  <c r="AS61" i="1" s="1"/>
  <c r="AN56" i="1"/>
  <c r="AN62" i="1" s="1"/>
  <c r="AN55" i="1"/>
  <c r="AN61" i="1" s="1"/>
  <c r="AJ56" i="1"/>
  <c r="AJ62" i="1" s="1"/>
  <c r="AJ55" i="1"/>
  <c r="AJ61" i="1" s="1"/>
  <c r="AF56" i="1"/>
  <c r="AF62" i="1" s="1"/>
  <c r="AF55" i="1"/>
  <c r="AF61" i="1" s="1"/>
  <c r="AB56" i="1"/>
  <c r="AB62" i="1" s="1"/>
  <c r="AB55" i="1"/>
  <c r="AB61" i="1" s="1"/>
  <c r="V56" i="1"/>
  <c r="V62" i="1" s="1"/>
  <c r="V55" i="1"/>
  <c r="V61" i="1" s="1"/>
  <c r="R56" i="1"/>
  <c r="R62" i="1" s="1"/>
  <c r="R55" i="1"/>
  <c r="R61" i="1" s="1"/>
  <c r="N56" i="1"/>
  <c r="N62" i="1" s="1"/>
  <c r="N55" i="1"/>
  <c r="N61" i="1" s="1"/>
  <c r="J55" i="1"/>
  <c r="J61" i="1" s="1"/>
  <c r="J56" i="1"/>
  <c r="J62" i="1" s="1"/>
  <c r="G55" i="8" l="1"/>
  <c r="BX4" i="8"/>
  <c r="BX20" i="8"/>
  <c r="BX29" i="8"/>
  <c r="BX19" i="8"/>
  <c r="BX25" i="8"/>
  <c r="BX21" i="8"/>
  <c r="BX17" i="8"/>
  <c r="BX8" i="8"/>
  <c r="BX22" i="8"/>
  <c r="BV37" i="1"/>
  <c r="BV38" i="1"/>
  <c r="BT37" i="1"/>
  <c r="BU37" i="1"/>
  <c r="BT38" i="1"/>
  <c r="BU38" i="1"/>
  <c r="BU42" i="6" s="1"/>
  <c r="BT32" i="1"/>
  <c r="BU32" i="1"/>
  <c r="BV32" i="1"/>
  <c r="BT33" i="1"/>
  <c r="BU33" i="1"/>
  <c r="BU37" i="6" s="1"/>
  <c r="BV33" i="1"/>
  <c r="BT34" i="1"/>
  <c r="BT38" i="6" s="1"/>
  <c r="BU34" i="1"/>
  <c r="BV34" i="1"/>
  <c r="BV27" i="1"/>
  <c r="BV28" i="1"/>
  <c r="BV29" i="1"/>
  <c r="BT27" i="1"/>
  <c r="BU27" i="1"/>
  <c r="BT28" i="1"/>
  <c r="BU28" i="1"/>
  <c r="BT29" i="1"/>
  <c r="BU29" i="1"/>
  <c r="BT23" i="1"/>
  <c r="BU23" i="1"/>
  <c r="C27" i="1"/>
  <c r="D27" i="1"/>
  <c r="E27" i="1"/>
  <c r="F27" i="1"/>
  <c r="G27" i="1"/>
  <c r="H27" i="1"/>
  <c r="I27" i="1"/>
  <c r="J27" i="1"/>
  <c r="K27" i="1"/>
  <c r="L27" i="1"/>
  <c r="M27" i="1"/>
  <c r="N27" i="1"/>
  <c r="O27" i="1"/>
  <c r="P27" i="1"/>
  <c r="Q27" i="1"/>
  <c r="R27" i="1"/>
  <c r="S27" i="1"/>
  <c r="T27" i="1"/>
  <c r="U27" i="1"/>
  <c r="V27" i="1"/>
  <c r="W27" i="1"/>
  <c r="X27" i="1"/>
  <c r="Y27" i="1"/>
  <c r="Z27" i="1"/>
  <c r="AA27" i="1"/>
  <c r="AB27" i="1"/>
  <c r="AC27" i="1"/>
  <c r="AD27" i="1"/>
  <c r="AE27" i="1"/>
  <c r="AF27" i="1"/>
  <c r="AG27" i="1"/>
  <c r="AH27" i="1"/>
  <c r="AI27" i="1"/>
  <c r="AJ27" i="1"/>
  <c r="AK27" i="1"/>
  <c r="AL27" i="1"/>
  <c r="AM27" i="1"/>
  <c r="AN27" i="1"/>
  <c r="AO27" i="1"/>
  <c r="AP27" i="1"/>
  <c r="AQ27" i="1"/>
  <c r="AR27" i="1"/>
  <c r="AS27" i="1"/>
  <c r="AT27" i="1"/>
  <c r="AU27" i="1"/>
  <c r="AV27" i="1"/>
  <c r="AW27" i="1"/>
  <c r="AX27" i="1"/>
  <c r="AY27" i="1"/>
  <c r="AZ27" i="1"/>
  <c r="BA27" i="1"/>
  <c r="BB27" i="1"/>
  <c r="BC27" i="1"/>
  <c r="BD27" i="1"/>
  <c r="BE27" i="1"/>
  <c r="BF27" i="1"/>
  <c r="BG27" i="1"/>
  <c r="BH27" i="1"/>
  <c r="BI27" i="1"/>
  <c r="BJ27" i="1"/>
  <c r="BK27" i="1"/>
  <c r="BL27" i="1"/>
  <c r="BM27" i="1"/>
  <c r="BN27" i="1"/>
  <c r="BO27" i="1"/>
  <c r="BP27" i="1"/>
  <c r="BQ27" i="1"/>
  <c r="BR27" i="1"/>
  <c r="BS27" i="1"/>
  <c r="C28" i="1"/>
  <c r="D28" i="1"/>
  <c r="E28" i="1"/>
  <c r="F28" i="1"/>
  <c r="G28" i="1"/>
  <c r="H28" i="1"/>
  <c r="I28" i="1"/>
  <c r="J28" i="1"/>
  <c r="K28" i="1"/>
  <c r="L28" i="1"/>
  <c r="M28" i="1"/>
  <c r="N28" i="1"/>
  <c r="O28" i="1"/>
  <c r="P28" i="1"/>
  <c r="Q28" i="1"/>
  <c r="R28" i="1"/>
  <c r="S28" i="1"/>
  <c r="T28" i="1"/>
  <c r="U28" i="1"/>
  <c r="V28" i="1"/>
  <c r="W28" i="1"/>
  <c r="X28" i="1"/>
  <c r="Y28" i="1"/>
  <c r="Z28" i="1"/>
  <c r="AA28" i="1"/>
  <c r="AB28" i="1"/>
  <c r="AC28" i="1"/>
  <c r="AD28" i="1"/>
  <c r="AE28" i="1"/>
  <c r="AF28" i="1"/>
  <c r="AG28" i="1"/>
  <c r="AH28" i="1"/>
  <c r="AI28" i="1"/>
  <c r="AJ28" i="1"/>
  <c r="AK28" i="1"/>
  <c r="AL28" i="1"/>
  <c r="AM28" i="1"/>
  <c r="AN28" i="1"/>
  <c r="AO28" i="1"/>
  <c r="AP28" i="1"/>
  <c r="AQ28" i="1"/>
  <c r="AR28" i="1"/>
  <c r="AS28" i="1"/>
  <c r="AT28" i="1"/>
  <c r="AU28" i="1"/>
  <c r="AV28" i="1"/>
  <c r="AW28" i="1"/>
  <c r="AX28" i="1"/>
  <c r="AY28" i="1"/>
  <c r="AZ28" i="1"/>
  <c r="BA28" i="1"/>
  <c r="BB28" i="1"/>
  <c r="BC28" i="1"/>
  <c r="BD28" i="1"/>
  <c r="BE28" i="1"/>
  <c r="BF28" i="1"/>
  <c r="BG28" i="1"/>
  <c r="BH28" i="1"/>
  <c r="BI28" i="1"/>
  <c r="BJ28" i="1"/>
  <c r="BK28" i="1"/>
  <c r="BL28" i="1"/>
  <c r="BM28" i="1"/>
  <c r="BN28" i="1"/>
  <c r="BO28" i="1"/>
  <c r="BP28" i="1"/>
  <c r="BQ28" i="1"/>
  <c r="BR28" i="1"/>
  <c r="BS28" i="1"/>
  <c r="C29" i="1"/>
  <c r="D29" i="1"/>
  <c r="E29" i="1"/>
  <c r="F29" i="1"/>
  <c r="G29" i="1"/>
  <c r="H29" i="1"/>
  <c r="I29" i="1"/>
  <c r="J29" i="1"/>
  <c r="K29" i="1"/>
  <c r="L29" i="1"/>
  <c r="M29" i="1"/>
  <c r="N29" i="1"/>
  <c r="O29" i="1"/>
  <c r="P29" i="1"/>
  <c r="Q29" i="1"/>
  <c r="R29" i="1"/>
  <c r="S29" i="1"/>
  <c r="T29" i="1"/>
  <c r="U29" i="1"/>
  <c r="V29" i="1"/>
  <c r="W29" i="1"/>
  <c r="X29" i="1"/>
  <c r="Y29" i="1"/>
  <c r="Z29" i="1"/>
  <c r="AA29" i="1"/>
  <c r="AB29" i="1"/>
  <c r="AC29" i="1"/>
  <c r="AD29" i="1"/>
  <c r="AE29" i="1"/>
  <c r="AF29" i="1"/>
  <c r="AG29" i="1"/>
  <c r="AH29" i="1"/>
  <c r="AI29" i="1"/>
  <c r="AJ29" i="1"/>
  <c r="AK29" i="1"/>
  <c r="AL29" i="1"/>
  <c r="AM29" i="1"/>
  <c r="AN29" i="1"/>
  <c r="AO29" i="1"/>
  <c r="AP29" i="1"/>
  <c r="AQ29" i="1"/>
  <c r="AR29" i="1"/>
  <c r="AS29" i="1"/>
  <c r="AT29" i="1"/>
  <c r="AU29" i="1"/>
  <c r="AV29" i="1"/>
  <c r="AW29" i="1"/>
  <c r="AX29" i="1"/>
  <c r="AY29" i="1"/>
  <c r="AZ29" i="1"/>
  <c r="BA29" i="1"/>
  <c r="BB29" i="1"/>
  <c r="BC29" i="1"/>
  <c r="BD29" i="1"/>
  <c r="BE29" i="1"/>
  <c r="BF29" i="1"/>
  <c r="BG29" i="1"/>
  <c r="BH29" i="1"/>
  <c r="BI29" i="1"/>
  <c r="BJ29" i="1"/>
  <c r="BK29" i="1"/>
  <c r="BL29" i="1"/>
  <c r="BM29" i="1"/>
  <c r="BN29" i="1"/>
  <c r="BO29" i="1"/>
  <c r="BP29" i="1"/>
  <c r="BQ29" i="1"/>
  <c r="BR29" i="1"/>
  <c r="BS29" i="1"/>
  <c r="C32" i="1"/>
  <c r="C36" i="6" s="1"/>
  <c r="D32" i="1"/>
  <c r="E32" i="1"/>
  <c r="E36" i="6" s="1"/>
  <c r="F32" i="1"/>
  <c r="F36" i="6" s="1"/>
  <c r="G32" i="1"/>
  <c r="G36" i="6" s="1"/>
  <c r="H32" i="1"/>
  <c r="H36" i="6" s="1"/>
  <c r="I32" i="1"/>
  <c r="I36" i="6" s="1"/>
  <c r="J32" i="1"/>
  <c r="J36" i="6" s="1"/>
  <c r="K32" i="1"/>
  <c r="K36" i="6" s="1"/>
  <c r="L32" i="1"/>
  <c r="M32" i="1"/>
  <c r="M36" i="6" s="1"/>
  <c r="N32" i="1"/>
  <c r="O32" i="1"/>
  <c r="O36" i="6" s="1"/>
  <c r="P32" i="1"/>
  <c r="Q32" i="1"/>
  <c r="Q36" i="6" s="1"/>
  <c r="R32" i="1"/>
  <c r="R36" i="6" s="1"/>
  <c r="S32" i="1"/>
  <c r="S36" i="6" s="1"/>
  <c r="T32" i="1"/>
  <c r="T36" i="6" s="1"/>
  <c r="U32" i="1"/>
  <c r="U36" i="6" s="1"/>
  <c r="V32" i="1"/>
  <c r="V36" i="6" s="1"/>
  <c r="W32" i="1"/>
  <c r="W36" i="6" s="1"/>
  <c r="X32" i="1"/>
  <c r="Y32" i="1"/>
  <c r="Y36" i="6" s="1"/>
  <c r="Z32" i="1"/>
  <c r="AA32" i="1"/>
  <c r="AA36" i="6" s="1"/>
  <c r="AB32" i="1"/>
  <c r="AB36" i="6" s="1"/>
  <c r="AC32" i="1"/>
  <c r="AC36" i="6" s="1"/>
  <c r="AD32" i="1"/>
  <c r="AD36" i="6" s="1"/>
  <c r="AE32" i="1"/>
  <c r="AE36" i="6" s="1"/>
  <c r="AF32" i="1"/>
  <c r="AF36" i="6" s="1"/>
  <c r="AG32" i="1"/>
  <c r="AG36" i="6" s="1"/>
  <c r="AH32" i="1"/>
  <c r="AH36" i="6" s="1"/>
  <c r="AI32" i="1"/>
  <c r="AI36" i="6" s="1"/>
  <c r="AJ32" i="1"/>
  <c r="AK32" i="1"/>
  <c r="AK36" i="6" s="1"/>
  <c r="AL32" i="1"/>
  <c r="AM32" i="1"/>
  <c r="AM36" i="6" s="1"/>
  <c r="AN32" i="1"/>
  <c r="AO32" i="1"/>
  <c r="AO36" i="6" s="1"/>
  <c r="AP32" i="1"/>
  <c r="AQ32" i="1"/>
  <c r="AR32" i="1"/>
  <c r="AS32" i="1"/>
  <c r="AT32" i="1"/>
  <c r="AU32" i="1"/>
  <c r="AV32" i="1"/>
  <c r="AW32" i="1"/>
  <c r="AX32" i="1"/>
  <c r="AY32" i="1"/>
  <c r="AZ32" i="1"/>
  <c r="BA32" i="1"/>
  <c r="BB32" i="1"/>
  <c r="BC32" i="1"/>
  <c r="BD32" i="1"/>
  <c r="BE32" i="1"/>
  <c r="BF32" i="1"/>
  <c r="BG32" i="1"/>
  <c r="BG36" i="6" s="1"/>
  <c r="BH32" i="1"/>
  <c r="BI32" i="1"/>
  <c r="BI36" i="6" s="1"/>
  <c r="BJ32" i="1"/>
  <c r="BK32" i="1"/>
  <c r="BK36" i="6" s="1"/>
  <c r="BL32" i="1"/>
  <c r="BM32" i="1"/>
  <c r="BM36" i="6" s="1"/>
  <c r="BN32" i="1"/>
  <c r="BO32" i="1"/>
  <c r="BO36" i="6" s="1"/>
  <c r="BP32" i="1"/>
  <c r="BP36" i="6" s="1"/>
  <c r="BQ32" i="1"/>
  <c r="BQ36" i="6" s="1"/>
  <c r="BR32" i="1"/>
  <c r="BR36" i="6" s="1"/>
  <c r="BS32" i="1"/>
  <c r="BS36" i="6" s="1"/>
  <c r="C33" i="1"/>
  <c r="D33" i="1"/>
  <c r="D37" i="6" s="1"/>
  <c r="E33" i="1"/>
  <c r="F33" i="1"/>
  <c r="F37" i="6" s="1"/>
  <c r="G33" i="1"/>
  <c r="G37" i="6" s="1"/>
  <c r="H33" i="1"/>
  <c r="H37" i="6" s="1"/>
  <c r="I33" i="1"/>
  <c r="I37" i="6" s="1"/>
  <c r="J33" i="1"/>
  <c r="J37" i="6" s="1"/>
  <c r="K33" i="1"/>
  <c r="K37" i="6" s="1"/>
  <c r="L33" i="1"/>
  <c r="L37" i="6" s="1"/>
  <c r="M33" i="1"/>
  <c r="M37" i="6" s="1"/>
  <c r="N33" i="1"/>
  <c r="N37" i="6" s="1"/>
  <c r="O33" i="1"/>
  <c r="P33" i="1"/>
  <c r="P37" i="6" s="1"/>
  <c r="Q33" i="1"/>
  <c r="R33" i="1"/>
  <c r="R37" i="6" s="1"/>
  <c r="S33" i="1"/>
  <c r="S37" i="6" s="1"/>
  <c r="T33" i="1"/>
  <c r="T37" i="6" s="1"/>
  <c r="U33" i="1"/>
  <c r="U37" i="6" s="1"/>
  <c r="V33" i="1"/>
  <c r="V37" i="6" s="1"/>
  <c r="W33" i="1"/>
  <c r="W37" i="6" s="1"/>
  <c r="X33" i="1"/>
  <c r="X37" i="6" s="1"/>
  <c r="Y33" i="1"/>
  <c r="Y37" i="6" s="1"/>
  <c r="Z33" i="1"/>
  <c r="Z37" i="6" s="1"/>
  <c r="AA33" i="1"/>
  <c r="AB33" i="1"/>
  <c r="AB37" i="6" s="1"/>
  <c r="AC33" i="1"/>
  <c r="AD33" i="1"/>
  <c r="AD37" i="6" s="1"/>
  <c r="AE33" i="1"/>
  <c r="AE37" i="6" s="1"/>
  <c r="AF33" i="1"/>
  <c r="AF37" i="6" s="1"/>
  <c r="AG33" i="1"/>
  <c r="AG37" i="6" s="1"/>
  <c r="AH33" i="1"/>
  <c r="AH37" i="6" s="1"/>
  <c r="AI33" i="1"/>
  <c r="AI37" i="6" s="1"/>
  <c r="AJ33" i="1"/>
  <c r="AJ37" i="6" s="1"/>
  <c r="AK33" i="1"/>
  <c r="AK37" i="6" s="1"/>
  <c r="AL33" i="1"/>
  <c r="AL37" i="6" s="1"/>
  <c r="AM33" i="1"/>
  <c r="AN33" i="1"/>
  <c r="AN37" i="6" s="1"/>
  <c r="AO33" i="1"/>
  <c r="AP33" i="1"/>
  <c r="AQ33" i="1"/>
  <c r="AR33" i="1"/>
  <c r="AS33" i="1"/>
  <c r="AT33" i="1"/>
  <c r="AU33" i="1"/>
  <c r="AV33" i="1"/>
  <c r="AW33" i="1"/>
  <c r="AX33" i="1"/>
  <c r="AY33" i="1"/>
  <c r="AZ33" i="1"/>
  <c r="BA33" i="1"/>
  <c r="BB33" i="1"/>
  <c r="BC33" i="1"/>
  <c r="BD33" i="1"/>
  <c r="BE33" i="1"/>
  <c r="BF33" i="1"/>
  <c r="BG33" i="1"/>
  <c r="BH33" i="1"/>
  <c r="BH37" i="6" s="1"/>
  <c r="BI33" i="1"/>
  <c r="BI37" i="6" s="1"/>
  <c r="BJ33" i="1"/>
  <c r="BJ37" i="6" s="1"/>
  <c r="BK33" i="1"/>
  <c r="BL33" i="1"/>
  <c r="BL37" i="6" s="1"/>
  <c r="BM33" i="1"/>
  <c r="BN33" i="1"/>
  <c r="BO33" i="1"/>
  <c r="BP33" i="1"/>
  <c r="BP37" i="6" s="1"/>
  <c r="BQ33" i="1"/>
  <c r="BQ37" i="6" s="1"/>
  <c r="BR33" i="1"/>
  <c r="BR37" i="6" s="1"/>
  <c r="BS33" i="1"/>
  <c r="BS37" i="6" s="1"/>
  <c r="C34" i="1"/>
  <c r="C38" i="6" s="1"/>
  <c r="D34" i="1"/>
  <c r="D38" i="6" s="1"/>
  <c r="E34" i="1"/>
  <c r="E38" i="6" s="1"/>
  <c r="F34" i="1"/>
  <c r="G34" i="1"/>
  <c r="G38" i="6" s="1"/>
  <c r="H34" i="1"/>
  <c r="I34" i="1"/>
  <c r="I38" i="6" s="1"/>
  <c r="J34" i="1"/>
  <c r="J38" i="6" s="1"/>
  <c r="K34" i="1"/>
  <c r="K38" i="6" s="1"/>
  <c r="L34" i="1"/>
  <c r="L38" i="6" s="1"/>
  <c r="M34" i="1"/>
  <c r="M38" i="6" s="1"/>
  <c r="N34" i="1"/>
  <c r="N38" i="6" s="1"/>
  <c r="O34" i="1"/>
  <c r="O38" i="6" s="1"/>
  <c r="P34" i="1"/>
  <c r="P38" i="6" s="1"/>
  <c r="Q34" i="1"/>
  <c r="Q38" i="6" s="1"/>
  <c r="R34" i="1"/>
  <c r="S34" i="1"/>
  <c r="S38" i="6" s="1"/>
  <c r="T34" i="1"/>
  <c r="U34" i="1"/>
  <c r="U38" i="6" s="1"/>
  <c r="V34" i="1"/>
  <c r="W34" i="1"/>
  <c r="W38" i="6" s="1"/>
  <c r="X34" i="1"/>
  <c r="X38" i="6" s="1"/>
  <c r="Y34" i="1"/>
  <c r="Y38" i="6" s="1"/>
  <c r="Z34" i="1"/>
  <c r="Z38" i="6" s="1"/>
  <c r="AA34" i="1"/>
  <c r="AB34" i="1"/>
  <c r="AB38" i="6" s="1"/>
  <c r="AC34" i="1"/>
  <c r="AC38" i="6" s="1"/>
  <c r="AD34" i="1"/>
  <c r="AE34" i="1"/>
  <c r="AE38" i="6" s="1"/>
  <c r="AF34" i="1"/>
  <c r="AG34" i="1"/>
  <c r="AG38" i="6" s="1"/>
  <c r="AH34" i="1"/>
  <c r="AH38" i="6" s="1"/>
  <c r="AI34" i="1"/>
  <c r="AI38" i="6" s="1"/>
  <c r="AJ34" i="1"/>
  <c r="AJ38" i="6" s="1"/>
  <c r="AK34" i="1"/>
  <c r="AK38" i="6" s="1"/>
  <c r="AL34" i="1"/>
  <c r="AL38" i="6" s="1"/>
  <c r="AM34" i="1"/>
  <c r="AM38" i="6" s="1"/>
  <c r="AN34" i="1"/>
  <c r="AN38" i="6" s="1"/>
  <c r="AO34" i="1"/>
  <c r="AO38" i="6" s="1"/>
  <c r="AP34" i="1"/>
  <c r="AQ34" i="1"/>
  <c r="AR34" i="1"/>
  <c r="AS34" i="1"/>
  <c r="AT34" i="1"/>
  <c r="AU34" i="1"/>
  <c r="AV34" i="1"/>
  <c r="AW34" i="1"/>
  <c r="AX34" i="1"/>
  <c r="AY34" i="1"/>
  <c r="AZ34" i="1"/>
  <c r="BA34" i="1"/>
  <c r="BB34" i="1"/>
  <c r="BC34" i="1"/>
  <c r="BD34" i="1"/>
  <c r="BE34" i="1"/>
  <c r="BF34" i="1"/>
  <c r="BG34" i="1"/>
  <c r="BG38" i="6" s="1"/>
  <c r="BH34" i="1"/>
  <c r="BH38" i="6" s="1"/>
  <c r="BI34" i="1"/>
  <c r="BI38" i="6" s="1"/>
  <c r="BJ34" i="1"/>
  <c r="BJ38" i="6" s="1"/>
  <c r="BK34" i="1"/>
  <c r="BK38" i="6" s="1"/>
  <c r="BL34" i="1"/>
  <c r="BL38" i="6" s="1"/>
  <c r="BM34" i="1"/>
  <c r="BM38" i="6" s="1"/>
  <c r="BN34" i="1"/>
  <c r="BO34" i="1"/>
  <c r="BO38" i="6" s="1"/>
  <c r="BP34" i="1"/>
  <c r="BQ34" i="1"/>
  <c r="BQ38" i="6" s="1"/>
  <c r="BR34" i="1"/>
  <c r="BS34" i="1"/>
  <c r="BS38" i="6" s="1"/>
  <c r="C37" i="1"/>
  <c r="D37" i="1"/>
  <c r="E37" i="1"/>
  <c r="F37" i="1"/>
  <c r="G37" i="1"/>
  <c r="H37" i="1"/>
  <c r="I37" i="1"/>
  <c r="J37" i="1"/>
  <c r="J63" i="1" s="1"/>
  <c r="K37" i="1"/>
  <c r="L37" i="1"/>
  <c r="M37" i="1"/>
  <c r="N37" i="1"/>
  <c r="O37" i="1"/>
  <c r="P37" i="1"/>
  <c r="Q37" i="1"/>
  <c r="R37" i="1"/>
  <c r="S37" i="1"/>
  <c r="T37" i="1"/>
  <c r="U37" i="1"/>
  <c r="V37" i="1"/>
  <c r="W37" i="1"/>
  <c r="X37" i="1"/>
  <c r="Y37" i="1"/>
  <c r="Z37" i="1"/>
  <c r="AA37" i="1"/>
  <c r="AB37" i="1"/>
  <c r="AC37" i="1"/>
  <c r="AD37" i="1"/>
  <c r="AE37" i="1"/>
  <c r="AF37" i="1"/>
  <c r="AG37" i="1"/>
  <c r="AH37" i="1"/>
  <c r="AI37" i="1"/>
  <c r="AJ37" i="1"/>
  <c r="AK37" i="1"/>
  <c r="AL37" i="1"/>
  <c r="AM37" i="1"/>
  <c r="AN37" i="1"/>
  <c r="AO37" i="1"/>
  <c r="AP37" i="1"/>
  <c r="AQ37" i="1"/>
  <c r="AR37" i="1"/>
  <c r="AS37" i="1"/>
  <c r="AT37" i="1"/>
  <c r="AU37" i="1"/>
  <c r="AV37" i="1"/>
  <c r="AW37" i="1"/>
  <c r="AX37" i="1"/>
  <c r="AY37" i="1"/>
  <c r="AZ37" i="1"/>
  <c r="BA37" i="1"/>
  <c r="BB37" i="1"/>
  <c r="BC37" i="1"/>
  <c r="BD37" i="1"/>
  <c r="BE37" i="1"/>
  <c r="BF37" i="1"/>
  <c r="BG37" i="1"/>
  <c r="BH37" i="1"/>
  <c r="BI37" i="1"/>
  <c r="BJ37" i="1"/>
  <c r="BK37" i="1"/>
  <c r="BL37" i="1"/>
  <c r="BM37" i="1"/>
  <c r="BN37" i="1"/>
  <c r="BO37" i="1"/>
  <c r="BP37" i="1"/>
  <c r="BQ37" i="1"/>
  <c r="BR37" i="1"/>
  <c r="BS37" i="1"/>
  <c r="C38" i="1"/>
  <c r="C42" i="6" s="1"/>
  <c r="D38" i="1"/>
  <c r="D42" i="6" s="1"/>
  <c r="E38" i="1"/>
  <c r="E42" i="6" s="1"/>
  <c r="F38" i="1"/>
  <c r="F42" i="6" s="1"/>
  <c r="G38" i="1"/>
  <c r="G42" i="6" s="1"/>
  <c r="H38" i="1"/>
  <c r="H42" i="6" s="1"/>
  <c r="I38" i="1"/>
  <c r="I42" i="6" s="1"/>
  <c r="J38" i="1"/>
  <c r="J42" i="6" s="1"/>
  <c r="K38" i="1"/>
  <c r="K42" i="6" s="1"/>
  <c r="L38" i="1"/>
  <c r="M38" i="1"/>
  <c r="M42" i="6" s="1"/>
  <c r="N38" i="1"/>
  <c r="N42" i="6" s="1"/>
  <c r="O38" i="1"/>
  <c r="O42" i="6" s="1"/>
  <c r="P38" i="1"/>
  <c r="P42" i="6" s="1"/>
  <c r="Q38" i="1"/>
  <c r="Q42" i="6" s="1"/>
  <c r="R38" i="1"/>
  <c r="R42" i="6" s="1"/>
  <c r="S38" i="1"/>
  <c r="S42" i="6" s="1"/>
  <c r="T38" i="1"/>
  <c r="T42" i="6" s="1"/>
  <c r="U38" i="1"/>
  <c r="U42" i="6" s="1"/>
  <c r="V38" i="1"/>
  <c r="V42" i="6" s="1"/>
  <c r="W38" i="1"/>
  <c r="W42" i="6" s="1"/>
  <c r="X38" i="1"/>
  <c r="Y38" i="1"/>
  <c r="Y42" i="6" s="1"/>
  <c r="Z38" i="1"/>
  <c r="Z42" i="6" s="1"/>
  <c r="AA38" i="1"/>
  <c r="AA42" i="6" s="1"/>
  <c r="AB38" i="1"/>
  <c r="AC38" i="1"/>
  <c r="AC42" i="6" s="1"/>
  <c r="AD38" i="1"/>
  <c r="AD42" i="6" s="1"/>
  <c r="AE38" i="1"/>
  <c r="AE42" i="6" s="1"/>
  <c r="AF38" i="1"/>
  <c r="AF42" i="6" s="1"/>
  <c r="AG38" i="1"/>
  <c r="AG42" i="6" s="1"/>
  <c r="AH38" i="1"/>
  <c r="AH42" i="6" s="1"/>
  <c r="AI38" i="1"/>
  <c r="AI42" i="6" s="1"/>
  <c r="AJ38" i="1"/>
  <c r="AK38" i="1"/>
  <c r="AK42" i="6" s="1"/>
  <c r="AL38" i="1"/>
  <c r="AL42" i="6" s="1"/>
  <c r="AM38" i="1"/>
  <c r="AM42" i="6" s="1"/>
  <c r="AN38" i="1"/>
  <c r="AN42" i="6" s="1"/>
  <c r="AO38" i="1"/>
  <c r="AO42" i="6" s="1"/>
  <c r="AP38" i="1"/>
  <c r="AQ38" i="1"/>
  <c r="AR38" i="1"/>
  <c r="AS38" i="1"/>
  <c r="AT38" i="1"/>
  <c r="AU38" i="1"/>
  <c r="AV38" i="1"/>
  <c r="AW38" i="1"/>
  <c r="AX38" i="1"/>
  <c r="AY38" i="1"/>
  <c r="AZ38" i="1"/>
  <c r="BA38" i="1"/>
  <c r="BB38" i="1"/>
  <c r="BC38" i="1"/>
  <c r="BD38" i="1"/>
  <c r="BE38" i="1"/>
  <c r="BF38" i="1"/>
  <c r="BG38" i="1"/>
  <c r="BG42" i="6" s="1"/>
  <c r="BH38" i="1"/>
  <c r="BI38" i="1"/>
  <c r="BI42" i="6" s="1"/>
  <c r="BJ38" i="1"/>
  <c r="BK38" i="1"/>
  <c r="BK42" i="6" s="1"/>
  <c r="BL38" i="1"/>
  <c r="BL42" i="6" s="1"/>
  <c r="BM38" i="1"/>
  <c r="BM42" i="6" s="1"/>
  <c r="BN38" i="1"/>
  <c r="BO38" i="1"/>
  <c r="BO42" i="6" s="1"/>
  <c r="BP38" i="1"/>
  <c r="BP42" i="6" s="1"/>
  <c r="BQ38" i="1"/>
  <c r="BQ42" i="6" s="1"/>
  <c r="BR38" i="1"/>
  <c r="BR42" i="6" s="1"/>
  <c r="BS38" i="1"/>
  <c r="BS42" i="6" s="1"/>
  <c r="C23" i="1"/>
  <c r="D23" i="1"/>
  <c r="E23" i="1"/>
  <c r="F23" i="1"/>
  <c r="G23" i="1"/>
  <c r="H23" i="1"/>
  <c r="I23" i="1"/>
  <c r="J23" i="1"/>
  <c r="K23" i="1"/>
  <c r="L23" i="1"/>
  <c r="M23" i="1"/>
  <c r="N23" i="1"/>
  <c r="O23" i="1"/>
  <c r="P23" i="1"/>
  <c r="Q23" i="1"/>
  <c r="R23" i="1"/>
  <c r="S23" i="1"/>
  <c r="T23" i="1"/>
  <c r="U23" i="1"/>
  <c r="V23" i="1"/>
  <c r="W23" i="1"/>
  <c r="X23" i="1"/>
  <c r="Y23" i="1"/>
  <c r="Z23" i="1"/>
  <c r="AA23" i="1"/>
  <c r="AB23" i="1"/>
  <c r="AC23" i="1"/>
  <c r="AD23" i="1"/>
  <c r="AE23" i="1"/>
  <c r="AF23" i="1"/>
  <c r="AG23" i="1"/>
  <c r="AH23" i="1"/>
  <c r="AI23" i="1"/>
  <c r="AJ23" i="1"/>
  <c r="AK23" i="1"/>
  <c r="AL23" i="1"/>
  <c r="AM23" i="1"/>
  <c r="AN23" i="1"/>
  <c r="AO23" i="1"/>
  <c r="AP23" i="1"/>
  <c r="AQ23" i="1"/>
  <c r="AR23" i="1"/>
  <c r="AS23" i="1"/>
  <c r="AT23" i="1"/>
  <c r="AU23" i="1"/>
  <c r="AV23" i="1"/>
  <c r="AW23" i="1"/>
  <c r="AX23" i="1"/>
  <c r="AY23" i="1"/>
  <c r="AZ23" i="1"/>
  <c r="BA23" i="1"/>
  <c r="BB23" i="1"/>
  <c r="BC23" i="1"/>
  <c r="BD23" i="1"/>
  <c r="BE23" i="1"/>
  <c r="BF23" i="1"/>
  <c r="BG23" i="1"/>
  <c r="BH23" i="1"/>
  <c r="BI23" i="1"/>
  <c r="BJ23" i="1"/>
  <c r="BK23" i="1"/>
  <c r="BL23" i="1"/>
  <c r="BM23" i="1"/>
  <c r="BN23" i="1"/>
  <c r="BO23" i="1"/>
  <c r="BP23" i="1"/>
  <c r="BQ23" i="1"/>
  <c r="BR23" i="1"/>
  <c r="BS23" i="1"/>
  <c r="B23" i="1"/>
  <c r="B27" i="1"/>
  <c r="B28" i="1"/>
  <c r="B29" i="1"/>
  <c r="B32" i="1"/>
  <c r="B36" i="6" s="1"/>
  <c r="B33" i="1"/>
  <c r="B37" i="6" s="1"/>
  <c r="B38" i="1"/>
  <c r="B42" i="6" s="1"/>
  <c r="B37" i="1"/>
  <c r="B34" i="1"/>
  <c r="B38" i="6" s="1"/>
  <c r="AD38" i="6"/>
  <c r="R38" i="6"/>
  <c r="T38" i="6"/>
  <c r="V38" i="6"/>
  <c r="F38" i="6"/>
  <c r="K37" i="7"/>
  <c r="J37" i="7"/>
  <c r="I37" i="7"/>
  <c r="H37" i="7"/>
  <c r="G37" i="7"/>
  <c r="P26" i="7"/>
  <c r="O26" i="7"/>
  <c r="N26" i="7"/>
  <c r="M26" i="7"/>
  <c r="L26" i="7"/>
  <c r="K26" i="7"/>
  <c r="J26" i="7"/>
  <c r="I26" i="7"/>
  <c r="H26" i="7"/>
  <c r="F26" i="7"/>
  <c r="E26" i="7"/>
  <c r="D26" i="7"/>
  <c r="C26" i="7"/>
  <c r="Q25" i="7"/>
  <c r="R25" i="7" s="1"/>
  <c r="Q24" i="7"/>
  <c r="G24" i="7"/>
  <c r="A24" i="7"/>
  <c r="P21" i="7"/>
  <c r="O21" i="7"/>
  <c r="N21" i="7"/>
  <c r="M21" i="7"/>
  <c r="L21" i="7"/>
  <c r="K21" i="7"/>
  <c r="H21" i="7"/>
  <c r="F21" i="7"/>
  <c r="E21" i="7"/>
  <c r="D21" i="7"/>
  <c r="C21" i="7"/>
  <c r="Q20" i="7"/>
  <c r="R20" i="7" s="1"/>
  <c r="Q19" i="7"/>
  <c r="R19" i="7" s="1"/>
  <c r="Q18" i="7"/>
  <c r="J18" i="7"/>
  <c r="J21" i="7" s="1"/>
  <c r="I18" i="7"/>
  <c r="I21" i="7" s="1"/>
  <c r="G18" i="7"/>
  <c r="Q17" i="7"/>
  <c r="Q21" i="7" s="1"/>
  <c r="G17" i="7"/>
  <c r="A17" i="7"/>
  <c r="A18" i="7" s="1"/>
  <c r="P14" i="7"/>
  <c r="O14" i="7"/>
  <c r="N14" i="7"/>
  <c r="M14" i="7"/>
  <c r="L14" i="7"/>
  <c r="K14" i="7"/>
  <c r="F14" i="7"/>
  <c r="E14" i="7"/>
  <c r="D14" i="7"/>
  <c r="C14" i="7"/>
  <c r="Q13" i="7"/>
  <c r="G13" i="7"/>
  <c r="R13" i="7" s="1"/>
  <c r="Q12" i="7"/>
  <c r="R12" i="7" s="1"/>
  <c r="Q11" i="7"/>
  <c r="R11" i="7" s="1"/>
  <c r="Q10" i="7"/>
  <c r="J10" i="7"/>
  <c r="G10" i="7"/>
  <c r="R10" i="7" s="1"/>
  <c r="Q9" i="7"/>
  <c r="G9" i="7"/>
  <c r="Q8" i="7"/>
  <c r="G8" i="7"/>
  <c r="Q7" i="7"/>
  <c r="G7" i="7"/>
  <c r="Q6" i="7"/>
  <c r="G6" i="7"/>
  <c r="Q5" i="7"/>
  <c r="G5" i="7"/>
  <c r="A5" i="7"/>
  <c r="A6" i="7" s="1"/>
  <c r="A7" i="7" s="1"/>
  <c r="A8" i="7" s="1"/>
  <c r="A9" i="7" s="1"/>
  <c r="A10" i="7" s="1"/>
  <c r="Q4" i="7"/>
  <c r="J4" i="7"/>
  <c r="J14" i="7" s="1"/>
  <c r="I4" i="7"/>
  <c r="I14" i="7" s="1"/>
  <c r="H4" i="7"/>
  <c r="H14" i="7" s="1"/>
  <c r="G4" i="7"/>
  <c r="R4" i="7" s="1"/>
  <c r="BJ42" i="6"/>
  <c r="BH42" i="6"/>
  <c r="AJ42" i="6"/>
  <c r="AB42" i="6"/>
  <c r="X42" i="6"/>
  <c r="L42" i="6"/>
  <c r="BR38" i="6"/>
  <c r="BP38" i="6"/>
  <c r="AF38" i="6"/>
  <c r="H38" i="6"/>
  <c r="BO37" i="6"/>
  <c r="BM37" i="6"/>
  <c r="BK37" i="6"/>
  <c r="BG37" i="6"/>
  <c r="AO37" i="6"/>
  <c r="AM37" i="6"/>
  <c r="AC37" i="6"/>
  <c r="AA37" i="6"/>
  <c r="Q37" i="6"/>
  <c r="O37" i="6"/>
  <c r="E37" i="6"/>
  <c r="C37" i="6"/>
  <c r="BL36" i="6"/>
  <c r="BJ36" i="6"/>
  <c r="BH36" i="6"/>
  <c r="AN36" i="6"/>
  <c r="AL36" i="6"/>
  <c r="AJ36" i="6"/>
  <c r="Z36" i="6"/>
  <c r="X36" i="6"/>
  <c r="P36" i="6"/>
  <c r="N36" i="6"/>
  <c r="L36" i="6"/>
  <c r="D36" i="6"/>
  <c r="BV38" i="6"/>
  <c r="BF53" i="1" l="1"/>
  <c r="BF52" i="1"/>
  <c r="BF54" i="1"/>
  <c r="BF60" i="1" s="1"/>
  <c r="BF58" i="1"/>
  <c r="Q14" i="7"/>
  <c r="R6" i="7"/>
  <c r="R8" i="7"/>
  <c r="R5" i="7"/>
  <c r="R14" i="7" s="1"/>
  <c r="R7" i="7"/>
  <c r="R9" i="7"/>
  <c r="R24" i="7"/>
  <c r="R26" i="7" s="1"/>
  <c r="R17" i="7"/>
  <c r="R18" i="7"/>
  <c r="R21" i="7" s="1"/>
  <c r="G21" i="7"/>
  <c r="Q26" i="7"/>
  <c r="G26" i="7"/>
  <c r="BF59" i="1"/>
  <c r="AN54" i="1"/>
  <c r="AN60" i="1" s="1"/>
  <c r="AJ54" i="1"/>
  <c r="AJ60" i="1" s="1"/>
  <c r="AF54" i="1"/>
  <c r="AF60" i="1" s="1"/>
  <c r="AB54" i="1"/>
  <c r="AB60" i="1" s="1"/>
  <c r="BE53" i="1"/>
  <c r="BE59" i="1" s="1"/>
  <c r="BA53" i="1"/>
  <c r="BA59" i="1" s="1"/>
  <c r="AW53" i="1"/>
  <c r="AW59" i="1" s="1"/>
  <c r="AS53" i="1"/>
  <c r="AS59" i="1" s="1"/>
  <c r="BR52" i="1"/>
  <c r="BR58" i="1" s="1"/>
  <c r="BN52" i="1"/>
  <c r="BN58" i="1" s="1"/>
  <c r="BJ52" i="1"/>
  <c r="BJ58" i="1" s="1"/>
  <c r="V52" i="1"/>
  <c r="V58" i="1" s="1"/>
  <c r="R52" i="1"/>
  <c r="R58" i="1" s="1"/>
  <c r="N52" i="1"/>
  <c r="J52" i="1"/>
  <c r="BE54" i="1"/>
  <c r="BE60" i="1" s="1"/>
  <c r="BA54" i="1"/>
  <c r="BA60" i="1" s="1"/>
  <c r="AW54" i="1"/>
  <c r="AW60" i="1" s="1"/>
  <c r="AS54" i="1"/>
  <c r="AS60" i="1" s="1"/>
  <c r="BR53" i="1"/>
  <c r="BR59" i="1" s="1"/>
  <c r="BN53" i="1"/>
  <c r="BN59" i="1" s="1"/>
  <c r="BJ53" i="1"/>
  <c r="BJ59" i="1" s="1"/>
  <c r="V53" i="1"/>
  <c r="V59" i="1" s="1"/>
  <c r="R53" i="1"/>
  <c r="R59" i="1" s="1"/>
  <c r="N53" i="1"/>
  <c r="N59" i="1" s="1"/>
  <c r="J53" i="1"/>
  <c r="J59" i="1" s="1"/>
  <c r="BW52" i="1"/>
  <c r="BU38" i="6"/>
  <c r="BV54" i="1"/>
  <c r="BV60" i="1" s="1"/>
  <c r="BR54" i="1"/>
  <c r="BR60" i="1" s="1"/>
  <c r="BN54" i="1"/>
  <c r="BN60" i="1" s="1"/>
  <c r="BJ54" i="1"/>
  <c r="BJ60" i="1" s="1"/>
  <c r="V54" i="1"/>
  <c r="V60" i="1" s="1"/>
  <c r="R54" i="1"/>
  <c r="R60" i="1" s="1"/>
  <c r="N54" i="1"/>
  <c r="N60" i="1" s="1"/>
  <c r="J54" i="1"/>
  <c r="J60" i="1" s="1"/>
  <c r="AN52" i="1"/>
  <c r="AN58" i="1" s="1"/>
  <c r="AJ52" i="1"/>
  <c r="AJ58" i="1" s="1"/>
  <c r="AF52" i="1"/>
  <c r="AF58" i="1" s="1"/>
  <c r="AB52" i="1"/>
  <c r="AB58" i="1" s="1"/>
  <c r="AN53" i="1"/>
  <c r="AN59" i="1" s="1"/>
  <c r="AJ53" i="1"/>
  <c r="AJ59" i="1" s="1"/>
  <c r="AF53" i="1"/>
  <c r="AF59" i="1" s="1"/>
  <c r="AB53" i="1"/>
  <c r="AB59" i="1" s="1"/>
  <c r="BE52" i="1"/>
  <c r="BE58" i="1" s="1"/>
  <c r="BA52" i="1"/>
  <c r="BA58" i="1" s="1"/>
  <c r="AW52" i="1"/>
  <c r="AW58" i="1" s="1"/>
  <c r="AS52" i="1"/>
  <c r="AS58" i="1" s="1"/>
  <c r="BW54" i="1"/>
  <c r="BV53" i="1"/>
  <c r="BV59" i="1" s="1"/>
  <c r="BU36" i="6"/>
  <c r="BV52" i="1"/>
  <c r="BV58" i="1" s="1"/>
  <c r="N58" i="1"/>
  <c r="J58" i="1"/>
  <c r="BW53" i="1"/>
  <c r="G14" i="7"/>
  <c r="B27" i="6"/>
  <c r="C27" i="6"/>
  <c r="D27" i="6"/>
  <c r="E27" i="6"/>
  <c r="F27" i="6"/>
  <c r="G27" i="6"/>
  <c r="H27" i="6"/>
  <c r="I27" i="6"/>
  <c r="J27" i="6"/>
  <c r="K27" i="6"/>
  <c r="L27" i="6"/>
  <c r="M27" i="6"/>
  <c r="N27" i="6"/>
  <c r="O27" i="6"/>
  <c r="P27" i="6"/>
  <c r="Q27" i="6"/>
  <c r="R27" i="6"/>
  <c r="S27" i="6"/>
  <c r="T27" i="6"/>
  <c r="U27" i="6"/>
  <c r="V27" i="6"/>
  <c r="W27" i="6"/>
  <c r="X27" i="6"/>
  <c r="Y27" i="6"/>
  <c r="Z27" i="6"/>
  <c r="AA27" i="6"/>
  <c r="AB27" i="6"/>
  <c r="AC27" i="6"/>
  <c r="AD27" i="6"/>
  <c r="AE27" i="6"/>
  <c r="AF27" i="6"/>
  <c r="AG27" i="6"/>
  <c r="AH27" i="6"/>
  <c r="AI27" i="6"/>
  <c r="AJ27" i="6"/>
  <c r="AK27" i="6"/>
  <c r="AL27" i="6"/>
  <c r="AM27" i="6"/>
  <c r="AN27" i="6"/>
  <c r="AO27" i="6"/>
  <c r="B28" i="6"/>
  <c r="C28" i="6"/>
  <c r="D28" i="6"/>
  <c r="E28" i="6"/>
  <c r="F28" i="6"/>
  <c r="G28" i="6"/>
  <c r="H28" i="6"/>
  <c r="I28" i="6"/>
  <c r="J28" i="6"/>
  <c r="K28" i="6"/>
  <c r="L28" i="6"/>
  <c r="M28" i="6"/>
  <c r="N28" i="6"/>
  <c r="O28" i="6"/>
  <c r="P28" i="6"/>
  <c r="Q28" i="6"/>
  <c r="R28" i="6"/>
  <c r="S28" i="6"/>
  <c r="T28" i="6"/>
  <c r="U28" i="6"/>
  <c r="V28" i="6"/>
  <c r="W28" i="6"/>
  <c r="X28" i="6"/>
  <c r="Y28" i="6"/>
  <c r="Z28" i="6"/>
  <c r="AA28" i="6"/>
  <c r="AB28" i="6"/>
  <c r="AC28" i="6"/>
  <c r="AD28" i="6"/>
  <c r="AE28" i="6"/>
  <c r="AF28" i="6"/>
  <c r="AG28" i="6"/>
  <c r="AH28" i="6"/>
  <c r="AI28" i="6"/>
  <c r="AJ28" i="6"/>
  <c r="AK28" i="6"/>
  <c r="AL28" i="6"/>
  <c r="AM28" i="6"/>
  <c r="AN28" i="6"/>
  <c r="AO28" i="6"/>
  <c r="B29" i="6"/>
  <c r="C29" i="6"/>
  <c r="D29" i="6"/>
  <c r="E29" i="6"/>
  <c r="F29" i="6"/>
  <c r="G29" i="6"/>
  <c r="H29" i="6"/>
  <c r="I29" i="6"/>
  <c r="J29" i="6"/>
  <c r="K29" i="6"/>
  <c r="L29" i="6"/>
  <c r="M29" i="6"/>
  <c r="N29" i="6"/>
  <c r="O29" i="6"/>
  <c r="P29" i="6"/>
  <c r="Q29" i="6"/>
  <c r="R29" i="6"/>
  <c r="S29" i="6"/>
  <c r="T29" i="6"/>
  <c r="U29" i="6"/>
  <c r="V29" i="6"/>
  <c r="W29" i="6"/>
  <c r="X29" i="6"/>
  <c r="Y29" i="6"/>
  <c r="Z29" i="6"/>
  <c r="AA29" i="6"/>
  <c r="AB29" i="6"/>
  <c r="AC29" i="6"/>
  <c r="AD29" i="6"/>
  <c r="AE29" i="6"/>
  <c r="AF29" i="6"/>
  <c r="AG29" i="6"/>
  <c r="AH29" i="6"/>
  <c r="AI29" i="6"/>
  <c r="AJ29" i="6"/>
  <c r="AK29" i="6"/>
  <c r="AL29" i="6"/>
  <c r="AM29" i="6"/>
  <c r="AN29" i="6"/>
  <c r="AO29" i="6"/>
  <c r="B31" i="6"/>
  <c r="C31" i="6"/>
  <c r="D31" i="6"/>
  <c r="E31" i="6"/>
  <c r="F31" i="6"/>
  <c r="G31" i="6"/>
  <c r="H31" i="6"/>
  <c r="I31" i="6"/>
  <c r="J31" i="6"/>
  <c r="K31" i="6"/>
  <c r="L31" i="6"/>
  <c r="M31" i="6"/>
  <c r="N31" i="6"/>
  <c r="O31" i="6"/>
  <c r="P31" i="6"/>
  <c r="Q31" i="6"/>
  <c r="R31" i="6"/>
  <c r="S31" i="6"/>
  <c r="T31" i="6"/>
  <c r="U31" i="6"/>
  <c r="V31" i="6"/>
  <c r="W31" i="6"/>
  <c r="X31" i="6"/>
  <c r="Y31" i="6"/>
  <c r="Z31" i="6"/>
  <c r="AA31" i="6"/>
  <c r="AB31" i="6"/>
  <c r="AC31" i="6"/>
  <c r="AD31" i="6"/>
  <c r="AE31" i="6"/>
  <c r="AF31" i="6"/>
  <c r="AG31" i="6"/>
  <c r="AH31" i="6"/>
  <c r="AI31" i="6"/>
  <c r="AJ31" i="6"/>
  <c r="AK31" i="6"/>
  <c r="AL31" i="6"/>
  <c r="AM31" i="6"/>
  <c r="AN31" i="6"/>
  <c r="AO31" i="6"/>
  <c r="B32" i="6"/>
  <c r="C32" i="6"/>
  <c r="D32" i="6"/>
  <c r="E32" i="6"/>
  <c r="F32" i="6"/>
  <c r="G32" i="6"/>
  <c r="H32" i="6"/>
  <c r="I32" i="6"/>
  <c r="J32" i="6"/>
  <c r="K32" i="6"/>
  <c r="L32" i="6"/>
  <c r="M32" i="6"/>
  <c r="N32" i="6"/>
  <c r="O32" i="6"/>
  <c r="P32" i="6"/>
  <c r="Q32" i="6"/>
  <c r="R32" i="6"/>
  <c r="S32" i="6"/>
  <c r="T32" i="6"/>
  <c r="U32" i="6"/>
  <c r="V32" i="6"/>
  <c r="W32" i="6"/>
  <c r="X32" i="6"/>
  <c r="Y32" i="6"/>
  <c r="Z32" i="6"/>
  <c r="AA32" i="6"/>
  <c r="AB32" i="6"/>
  <c r="AC32" i="6"/>
  <c r="AD32" i="6"/>
  <c r="AE32" i="6"/>
  <c r="AF32" i="6"/>
  <c r="AG32" i="6"/>
  <c r="AH32" i="6"/>
  <c r="AI32" i="6"/>
  <c r="AJ32" i="6"/>
  <c r="AK32" i="6"/>
  <c r="AL32" i="6"/>
  <c r="AM32" i="6"/>
  <c r="AN32" i="6"/>
  <c r="AO32" i="6"/>
  <c r="B33" i="6"/>
  <c r="C33" i="6"/>
  <c r="D33" i="6"/>
  <c r="E33" i="6"/>
  <c r="F33" i="6"/>
  <c r="G33" i="6"/>
  <c r="H33" i="6"/>
  <c r="I33" i="6"/>
  <c r="J33" i="6"/>
  <c r="K33" i="6"/>
  <c r="L33" i="6"/>
  <c r="M33" i="6"/>
  <c r="N33" i="6"/>
  <c r="O33" i="6"/>
  <c r="P33" i="6"/>
  <c r="Q33" i="6"/>
  <c r="R33" i="6"/>
  <c r="S33" i="6"/>
  <c r="T33" i="6"/>
  <c r="U33" i="6"/>
  <c r="V33" i="6"/>
  <c r="W33" i="6"/>
  <c r="X33" i="6"/>
  <c r="Y33" i="6"/>
  <c r="Z33" i="6"/>
  <c r="AA33" i="6"/>
  <c r="AB33" i="6"/>
  <c r="AC33" i="6"/>
  <c r="AD33" i="6"/>
  <c r="AE33" i="6"/>
  <c r="AF33" i="6"/>
  <c r="AG33" i="6"/>
  <c r="AH33" i="6"/>
  <c r="AI33" i="6"/>
  <c r="AJ33" i="6"/>
  <c r="AK33" i="6"/>
  <c r="AL33" i="6"/>
  <c r="AM33" i="6"/>
  <c r="AN33" i="6"/>
  <c r="AO33" i="6"/>
  <c r="B41" i="6"/>
  <c r="C41" i="6"/>
  <c r="D41" i="6"/>
  <c r="E41" i="6"/>
  <c r="F41" i="6"/>
  <c r="G41" i="6"/>
  <c r="H41" i="6"/>
  <c r="I41" i="6"/>
  <c r="J41" i="6"/>
  <c r="K41" i="6"/>
  <c r="L41" i="6"/>
  <c r="M41" i="6"/>
  <c r="N41" i="6"/>
  <c r="O41" i="6"/>
  <c r="P41" i="6"/>
  <c r="Q41" i="6"/>
  <c r="R41" i="6"/>
  <c r="S41" i="6"/>
  <c r="T41" i="6"/>
  <c r="U41" i="6"/>
  <c r="V41" i="6"/>
  <c r="W41" i="6"/>
  <c r="X41" i="6"/>
  <c r="Y41" i="6"/>
  <c r="Z41" i="6"/>
  <c r="AA41" i="6"/>
  <c r="AB41" i="6"/>
  <c r="AC41" i="6"/>
  <c r="AD41" i="6"/>
  <c r="AE41" i="6"/>
  <c r="AF41" i="6"/>
  <c r="AG41" i="6"/>
  <c r="AH41" i="6"/>
  <c r="AI41" i="6"/>
  <c r="AJ41" i="6"/>
  <c r="AK41" i="6"/>
  <c r="AL41" i="6"/>
  <c r="AM41" i="6"/>
  <c r="AN41" i="6"/>
  <c r="AO41" i="6"/>
  <c r="C2" i="6"/>
  <c r="D2" i="6"/>
  <c r="E2" i="6"/>
  <c r="F2" i="6"/>
  <c r="G2" i="6"/>
  <c r="H2" i="6"/>
  <c r="I2" i="6"/>
  <c r="J2" i="6"/>
  <c r="K2" i="6"/>
  <c r="L2" i="6"/>
  <c r="M2" i="6"/>
  <c r="N2" i="6"/>
  <c r="O2" i="6"/>
  <c r="P2" i="6"/>
  <c r="Q2" i="6"/>
  <c r="R2" i="6"/>
  <c r="S2" i="6"/>
  <c r="T2" i="6"/>
  <c r="U2" i="6"/>
  <c r="V2" i="6"/>
  <c r="W2" i="6"/>
  <c r="X2" i="6"/>
  <c r="Y2" i="6"/>
  <c r="Z2" i="6"/>
  <c r="AA2" i="6"/>
  <c r="AB2" i="6"/>
  <c r="AC2" i="6"/>
  <c r="AD2" i="6"/>
  <c r="AE2" i="6"/>
  <c r="AF2" i="6"/>
  <c r="AG2" i="6"/>
  <c r="AH2" i="6"/>
  <c r="AI2" i="6"/>
  <c r="AJ2" i="6"/>
  <c r="AK2" i="6"/>
  <c r="AL2" i="6"/>
  <c r="AM2" i="6"/>
  <c r="AN2" i="6"/>
  <c r="AO2" i="6"/>
  <c r="AP2" i="6"/>
  <c r="AQ2" i="6"/>
  <c r="AR2" i="6"/>
  <c r="AS2" i="6"/>
  <c r="AT2" i="6"/>
  <c r="AU2" i="6"/>
  <c r="AV2" i="6"/>
  <c r="AW2" i="6"/>
  <c r="AX2" i="6"/>
  <c r="AY2" i="6"/>
  <c r="AZ2" i="6"/>
  <c r="BA2" i="6"/>
  <c r="BB2" i="6"/>
  <c r="BC2" i="6"/>
  <c r="BD2" i="6"/>
  <c r="BE2" i="6"/>
  <c r="BF2" i="6"/>
  <c r="BG2" i="6"/>
  <c r="BH2" i="6"/>
  <c r="BI2" i="6"/>
  <c r="BJ2" i="6"/>
  <c r="BK2" i="6"/>
  <c r="BL2" i="6"/>
  <c r="BM2" i="6"/>
  <c r="BN2" i="6"/>
  <c r="BO2" i="6"/>
  <c r="BP2" i="6"/>
  <c r="BQ2" i="6"/>
  <c r="BR2" i="6"/>
  <c r="BS2" i="6"/>
  <c r="BT2" i="6"/>
  <c r="BU2" i="6"/>
  <c r="BV2" i="6"/>
  <c r="BW2" i="6"/>
  <c r="B2" i="6"/>
  <c r="AP37" i="6"/>
  <c r="AQ37" i="6"/>
  <c r="AR37" i="6"/>
  <c r="AS37" i="6"/>
  <c r="AT37" i="6"/>
  <c r="AU37" i="6"/>
  <c r="AV37" i="6"/>
  <c r="AW37" i="6"/>
  <c r="AP38" i="6"/>
  <c r="AQ38" i="6"/>
  <c r="AR38" i="6"/>
  <c r="AS38" i="6"/>
  <c r="AT38" i="6"/>
  <c r="AU38" i="6"/>
  <c r="AV38" i="6"/>
  <c r="AW38" i="6"/>
  <c r="AP42" i="6"/>
  <c r="AQ42" i="6"/>
  <c r="AR42" i="6"/>
  <c r="AS42" i="6"/>
  <c r="AT42" i="6"/>
  <c r="AU42" i="6"/>
  <c r="AV42" i="6"/>
  <c r="AW42" i="6"/>
  <c r="AY27" i="6"/>
  <c r="AX26" i="1"/>
  <c r="AX30" i="6" s="1"/>
  <c r="AX32" i="6"/>
  <c r="AZ32" i="6"/>
  <c r="AZ26" i="1"/>
  <c r="AZ30" i="6" s="1"/>
  <c r="AX36" i="6"/>
  <c r="AZ36" i="6"/>
  <c r="AX37" i="6"/>
  <c r="AY37" i="6"/>
  <c r="AZ37" i="6"/>
  <c r="AX38" i="6"/>
  <c r="AY38" i="6"/>
  <c r="AZ38" i="6"/>
  <c r="AX42" i="6"/>
  <c r="AY42" i="6"/>
  <c r="AZ42" i="6"/>
  <c r="BA27" i="6"/>
  <c r="BA26" i="1"/>
  <c r="BA30" i="6" s="1"/>
  <c r="BA32" i="6"/>
  <c r="BA36" i="6"/>
  <c r="BA37" i="6"/>
  <c r="BA38" i="6"/>
  <c r="BA42" i="6"/>
  <c r="BC22" i="1"/>
  <c r="BD22" i="1"/>
  <c r="BE22" i="1"/>
  <c r="BF22" i="1"/>
  <c r="BF26" i="6" s="1"/>
  <c r="BD31" i="6"/>
  <c r="BD32" i="6"/>
  <c r="BD36" i="6"/>
  <c r="BC37" i="6"/>
  <c r="BD37" i="6"/>
  <c r="BE37" i="6"/>
  <c r="BF37" i="6"/>
  <c r="BC38" i="6"/>
  <c r="BD38" i="6"/>
  <c r="BE38" i="6"/>
  <c r="BF38" i="6"/>
  <c r="BD41" i="6"/>
  <c r="BC42" i="6"/>
  <c r="BD42" i="6"/>
  <c r="BE42" i="6"/>
  <c r="BF42" i="6"/>
  <c r="BB42" i="6"/>
  <c r="BB38" i="6"/>
  <c r="BB37" i="6"/>
  <c r="BB36" i="6"/>
  <c r="BB26" i="1"/>
  <c r="BB30" i="6" s="1"/>
  <c r="AP27" i="6"/>
  <c r="AQ27" i="6"/>
  <c r="AR27" i="6"/>
  <c r="AS27" i="6"/>
  <c r="AT27" i="6"/>
  <c r="AU27" i="6"/>
  <c r="AV27" i="6"/>
  <c r="AW27" i="6"/>
  <c r="AX27" i="6"/>
  <c r="AZ27" i="6"/>
  <c r="BB27" i="6"/>
  <c r="BC27" i="6"/>
  <c r="BE27" i="6"/>
  <c r="BG27" i="6"/>
  <c r="BH27" i="6"/>
  <c r="BI27" i="6"/>
  <c r="BJ27" i="6"/>
  <c r="BK27" i="6"/>
  <c r="BL27" i="6"/>
  <c r="BM27" i="6"/>
  <c r="BO27" i="6"/>
  <c r="BP27" i="6"/>
  <c r="BQ27" i="6"/>
  <c r="BR27" i="6"/>
  <c r="BS27" i="6"/>
  <c r="BT27" i="6"/>
  <c r="BU27" i="6"/>
  <c r="AP28" i="6"/>
  <c r="AQ28" i="6"/>
  <c r="AR28" i="6"/>
  <c r="AS28" i="6"/>
  <c r="AT28" i="6"/>
  <c r="AU28" i="6"/>
  <c r="AV28" i="6"/>
  <c r="AW28" i="6"/>
  <c r="AX28" i="6"/>
  <c r="AY28" i="6"/>
  <c r="AZ28" i="6"/>
  <c r="BA28" i="6"/>
  <c r="BB28" i="6"/>
  <c r="BC28" i="6"/>
  <c r="BD28" i="6"/>
  <c r="BE28" i="6"/>
  <c r="BF28" i="6"/>
  <c r="BG28" i="6"/>
  <c r="BH28" i="6"/>
  <c r="BI28" i="6"/>
  <c r="BJ28" i="6"/>
  <c r="BK28" i="6"/>
  <c r="BL28" i="6"/>
  <c r="BM28" i="6"/>
  <c r="BN28" i="6"/>
  <c r="BO28" i="6"/>
  <c r="BP28" i="6"/>
  <c r="BQ28" i="6"/>
  <c r="BR28" i="6"/>
  <c r="BS28" i="6"/>
  <c r="BT28" i="6"/>
  <c r="BU28" i="6"/>
  <c r="AP29" i="6"/>
  <c r="AQ29" i="6"/>
  <c r="AR29" i="6"/>
  <c r="AS29" i="6"/>
  <c r="AT29" i="6"/>
  <c r="AU29" i="6"/>
  <c r="AV29" i="6"/>
  <c r="AW29" i="6"/>
  <c r="AX29" i="6"/>
  <c r="AY29" i="6"/>
  <c r="AZ29" i="6"/>
  <c r="BA29" i="6"/>
  <c r="BB29" i="6"/>
  <c r="BC29" i="6"/>
  <c r="BD29" i="6"/>
  <c r="BE29" i="6"/>
  <c r="BF29" i="6"/>
  <c r="BG29" i="6"/>
  <c r="BH29" i="6"/>
  <c r="BI29" i="6"/>
  <c r="BJ29" i="6"/>
  <c r="BK29" i="6"/>
  <c r="BL29" i="6"/>
  <c r="BM29" i="6"/>
  <c r="BN29" i="6"/>
  <c r="BO29" i="6"/>
  <c r="BP29" i="6"/>
  <c r="BQ29" i="6"/>
  <c r="BR29" i="6"/>
  <c r="BS29" i="6"/>
  <c r="BT29" i="6"/>
  <c r="BU29" i="6"/>
  <c r="AP31" i="6"/>
  <c r="AQ31" i="6"/>
  <c r="AR31" i="6"/>
  <c r="AS31" i="6"/>
  <c r="AT31" i="6"/>
  <c r="AU31" i="6"/>
  <c r="AV31" i="6"/>
  <c r="AW31" i="6"/>
  <c r="AX31" i="6"/>
  <c r="AY31" i="6"/>
  <c r="AZ31" i="6"/>
  <c r="BA31" i="6"/>
  <c r="BB31" i="6"/>
  <c r="BC31" i="6"/>
  <c r="BE31" i="6"/>
  <c r="BF31" i="6"/>
  <c r="BG31" i="6"/>
  <c r="BH31" i="6"/>
  <c r="BI31" i="6"/>
  <c r="BJ31" i="6"/>
  <c r="BK31" i="6"/>
  <c r="BL31" i="6"/>
  <c r="BM31" i="6"/>
  <c r="BO31" i="6"/>
  <c r="BP31" i="6"/>
  <c r="BQ31" i="6"/>
  <c r="BR31" i="6"/>
  <c r="BS31" i="6"/>
  <c r="BU31" i="6"/>
  <c r="AP32" i="6"/>
  <c r="AQ32" i="6"/>
  <c r="AR32" i="6"/>
  <c r="AS32" i="6"/>
  <c r="AT32" i="6"/>
  <c r="AU32" i="6"/>
  <c r="AV32" i="6"/>
  <c r="AW32" i="6"/>
  <c r="AY32" i="6"/>
  <c r="BB32" i="6"/>
  <c r="BC32" i="6"/>
  <c r="BE32" i="6"/>
  <c r="BF32" i="6"/>
  <c r="BG32" i="6"/>
  <c r="BH32" i="6"/>
  <c r="BI32" i="6"/>
  <c r="BJ32" i="6"/>
  <c r="BK32" i="6"/>
  <c r="BL32" i="6"/>
  <c r="BM32" i="6"/>
  <c r="BO32" i="6"/>
  <c r="BP32" i="6"/>
  <c r="BQ32" i="6"/>
  <c r="BR32" i="6"/>
  <c r="BS32" i="6"/>
  <c r="BU32" i="6"/>
  <c r="AP33" i="6"/>
  <c r="AQ33" i="6"/>
  <c r="AR33" i="6"/>
  <c r="AS33" i="6"/>
  <c r="AT33" i="6"/>
  <c r="AU33" i="6"/>
  <c r="AV33" i="6"/>
  <c r="AW33" i="6"/>
  <c r="AX33" i="6"/>
  <c r="AY33" i="6"/>
  <c r="AZ33" i="6"/>
  <c r="BA33" i="6"/>
  <c r="BB33" i="6"/>
  <c r="BC33" i="6"/>
  <c r="BD33" i="6"/>
  <c r="BE33" i="6"/>
  <c r="BF33" i="6"/>
  <c r="BG33" i="6"/>
  <c r="BH33" i="6"/>
  <c r="BI33" i="6"/>
  <c r="BJ33" i="6"/>
  <c r="BK33" i="6"/>
  <c r="BL33" i="6"/>
  <c r="BM33" i="6"/>
  <c r="BO33" i="6"/>
  <c r="BP33" i="6"/>
  <c r="BQ33" i="6"/>
  <c r="BR33" i="6"/>
  <c r="BS33" i="6"/>
  <c r="BU33" i="6"/>
  <c r="AP41" i="6"/>
  <c r="AQ41" i="6"/>
  <c r="AR41" i="6"/>
  <c r="AS41" i="6"/>
  <c r="AT41" i="6"/>
  <c r="AU41" i="6"/>
  <c r="AV41" i="6"/>
  <c r="AW41" i="6"/>
  <c r="AX41" i="6"/>
  <c r="AY41" i="6"/>
  <c r="AZ41" i="6"/>
  <c r="BA41" i="6"/>
  <c r="BB41" i="6"/>
  <c r="BC41" i="6"/>
  <c r="BE41" i="6"/>
  <c r="BF41" i="6"/>
  <c r="BG41" i="6"/>
  <c r="BH41" i="6"/>
  <c r="BI41" i="6"/>
  <c r="BJ41" i="6"/>
  <c r="BK41" i="6"/>
  <c r="BL41" i="6"/>
  <c r="BM41" i="6"/>
  <c r="BO41" i="6"/>
  <c r="BP41" i="6"/>
  <c r="BQ41" i="6"/>
  <c r="BR41" i="6"/>
  <c r="BS41" i="6"/>
  <c r="BU41" i="6"/>
  <c r="BF31" i="1" l="1"/>
  <c r="BF35" i="6" s="1"/>
  <c r="BF36" i="6"/>
  <c r="AW31" i="1"/>
  <c r="AW35" i="6" s="1"/>
  <c r="AW36" i="6"/>
  <c r="AS31" i="1"/>
  <c r="AS35" i="6" s="1"/>
  <c r="AS36" i="6"/>
  <c r="BF26" i="1"/>
  <c r="BF30" i="6" s="1"/>
  <c r="AZ31" i="1"/>
  <c r="AZ35" i="6" s="1"/>
  <c r="AW26" i="1"/>
  <c r="AW30" i="6" s="1"/>
  <c r="AS26" i="1"/>
  <c r="AS30" i="6" s="1"/>
  <c r="BC31" i="1"/>
  <c r="BC35" i="6" s="1"/>
  <c r="BC36" i="6"/>
  <c r="AT31" i="1"/>
  <c r="AT35" i="6" s="1"/>
  <c r="AT36" i="6"/>
  <c r="AP31" i="1"/>
  <c r="AP35" i="6" s="1"/>
  <c r="AP36" i="6"/>
  <c r="BC26" i="1"/>
  <c r="BC30" i="6" s="1"/>
  <c r="AT26" i="1"/>
  <c r="AT30" i="6" s="1"/>
  <c r="AP26" i="1"/>
  <c r="AP30" i="6" s="1"/>
  <c r="AY31" i="1"/>
  <c r="AY35" i="6" s="1"/>
  <c r="AY36" i="6"/>
  <c r="AU31" i="1"/>
  <c r="AU35" i="6" s="1"/>
  <c r="AU36" i="6"/>
  <c r="AQ31" i="1"/>
  <c r="AQ35" i="6" s="1"/>
  <c r="AQ36" i="6"/>
  <c r="AU26" i="1"/>
  <c r="AU30" i="6" s="1"/>
  <c r="AQ26" i="1"/>
  <c r="AQ30" i="6" s="1"/>
  <c r="BE31" i="1"/>
  <c r="BE35" i="6" s="1"/>
  <c r="BE36" i="6"/>
  <c r="AV31" i="1"/>
  <c r="AV35" i="6" s="1"/>
  <c r="AV36" i="6"/>
  <c r="AR31" i="1"/>
  <c r="AR35" i="6" s="1"/>
  <c r="AR36" i="6"/>
  <c r="BE26" i="1"/>
  <c r="BE30" i="6" s="1"/>
  <c r="AX31" i="1"/>
  <c r="AX35" i="6" s="1"/>
  <c r="AY26" i="1"/>
  <c r="AY30" i="6" s="1"/>
  <c r="AV26" i="1"/>
  <c r="AV30" i="6" s="1"/>
  <c r="AR26" i="1"/>
  <c r="AR30" i="6" s="1"/>
  <c r="BA31" i="1"/>
  <c r="BA35" i="6" s="1"/>
  <c r="BD27" i="6"/>
  <c r="BD31" i="1"/>
  <c r="BD35" i="6" s="1"/>
  <c r="BD26" i="1"/>
  <c r="BD30" i="6" s="1"/>
  <c r="BF27" i="6"/>
  <c r="BB31" i="1"/>
  <c r="BB35" i="6" s="1"/>
  <c r="C4" i="6" l="1"/>
  <c r="D4" i="6"/>
  <c r="E4" i="6"/>
  <c r="F4" i="6"/>
  <c r="G4" i="6"/>
  <c r="H4" i="6"/>
  <c r="I4" i="6"/>
  <c r="J4" i="6"/>
  <c r="K4" i="6"/>
  <c r="L4" i="6"/>
  <c r="M4" i="6"/>
  <c r="N4" i="6" s="1"/>
  <c r="O4" i="6"/>
  <c r="P4" i="6"/>
  <c r="Q4" i="6"/>
  <c r="R4" i="6"/>
  <c r="S4" i="6"/>
  <c r="T4" i="6"/>
  <c r="U4" i="6"/>
  <c r="V4" i="6"/>
  <c r="W4" i="6"/>
  <c r="X4" i="6"/>
  <c r="Y4" i="6"/>
  <c r="Z4" i="6"/>
  <c r="AA4" i="6" s="1"/>
  <c r="AB4" i="6"/>
  <c r="AC4" i="6"/>
  <c r="AD4" i="6"/>
  <c r="AE4" i="6"/>
  <c r="AF4" i="6"/>
  <c r="AG4" i="6"/>
  <c r="AH4" i="6"/>
  <c r="AI4" i="6"/>
  <c r="AJ4" i="6"/>
  <c r="AK4" i="6"/>
  <c r="AL4" i="6"/>
  <c r="AM4" i="6"/>
  <c r="AN4" i="6" s="1"/>
  <c r="AO4" i="6"/>
  <c r="AP4" i="6"/>
  <c r="AQ4" i="6"/>
  <c r="AR4" i="6"/>
  <c r="AS4" i="6"/>
  <c r="AT4" i="6"/>
  <c r="AU4" i="6"/>
  <c r="AV4" i="6"/>
  <c r="AW4" i="6"/>
  <c r="AX4" i="6"/>
  <c r="AY4" i="6"/>
  <c r="AZ4" i="6"/>
  <c r="BA4" i="6" s="1"/>
  <c r="BB4" i="6"/>
  <c r="BC4" i="6"/>
  <c r="BE4" i="6"/>
  <c r="BF4" i="6"/>
  <c r="BG4" i="6"/>
  <c r="BH4" i="6"/>
  <c r="BI4" i="6"/>
  <c r="BJ4" i="6"/>
  <c r="BK4" i="6"/>
  <c r="BL4" i="6"/>
  <c r="BM4" i="6"/>
  <c r="BN4" i="6" s="1"/>
  <c r="BO4" i="6"/>
  <c r="BP4" i="6"/>
  <c r="BQ4" i="6"/>
  <c r="BR4" i="6"/>
  <c r="BS4" i="6"/>
  <c r="BT4" i="6"/>
  <c r="BU4" i="6"/>
  <c r="BV4" i="6"/>
  <c r="BW4" i="6"/>
  <c r="N5" i="6"/>
  <c r="AA5" i="6"/>
  <c r="AN5" i="6"/>
  <c r="BA5" i="6"/>
  <c r="BN5" i="6"/>
  <c r="N7" i="6"/>
  <c r="AA7" i="6"/>
  <c r="AN7" i="6"/>
  <c r="BA7" i="6"/>
  <c r="BN7" i="6"/>
  <c r="N8" i="6"/>
  <c r="AA8" i="6"/>
  <c r="AN8" i="6"/>
  <c r="BA8" i="6"/>
  <c r="BN8" i="6"/>
  <c r="N10" i="6"/>
  <c r="AA10" i="6"/>
  <c r="AN10" i="6"/>
  <c r="BA10" i="6"/>
  <c r="BN10" i="6"/>
  <c r="N11" i="6"/>
  <c r="AA11" i="6"/>
  <c r="AN11" i="6"/>
  <c r="BA11" i="6"/>
  <c r="BN11" i="6"/>
  <c r="C12" i="6"/>
  <c r="D12" i="6"/>
  <c r="E12" i="6"/>
  <c r="F12" i="6"/>
  <c r="G12" i="6"/>
  <c r="H12" i="6"/>
  <c r="I12" i="6"/>
  <c r="J12" i="6"/>
  <c r="K12" i="6"/>
  <c r="L12" i="6"/>
  <c r="M12" i="6"/>
  <c r="N12" i="6" s="1"/>
  <c r="O12" i="6"/>
  <c r="P12" i="6"/>
  <c r="Q12" i="6"/>
  <c r="R12" i="6"/>
  <c r="S12" i="6"/>
  <c r="T12" i="6"/>
  <c r="U12" i="6"/>
  <c r="V12" i="6"/>
  <c r="W12" i="6"/>
  <c r="X12" i="6"/>
  <c r="Y12" i="6"/>
  <c r="Z12" i="6"/>
  <c r="AA12" i="6" s="1"/>
  <c r="AB12" i="6"/>
  <c r="AC12" i="6"/>
  <c r="AD12" i="6"/>
  <c r="AE12" i="6"/>
  <c r="AF12" i="6"/>
  <c r="AG12" i="6"/>
  <c r="AH12" i="6"/>
  <c r="AI12" i="6"/>
  <c r="AJ12" i="6"/>
  <c r="AK12" i="6"/>
  <c r="AL12" i="6"/>
  <c r="AM12" i="6"/>
  <c r="AN12" i="6" s="1"/>
  <c r="AO12" i="6"/>
  <c r="AP12" i="6"/>
  <c r="AQ12" i="6"/>
  <c r="AR12" i="6"/>
  <c r="AS12" i="6"/>
  <c r="AT12" i="6"/>
  <c r="AU12" i="6"/>
  <c r="AV12" i="6"/>
  <c r="AW12" i="6"/>
  <c r="AX12" i="6"/>
  <c r="AY12" i="6"/>
  <c r="AZ12" i="6"/>
  <c r="BA12" i="6" s="1"/>
  <c r="BB12" i="6"/>
  <c r="BC12" i="6"/>
  <c r="BE12" i="6"/>
  <c r="BF12" i="6"/>
  <c r="BG12" i="6"/>
  <c r="BH12" i="6"/>
  <c r="BI12" i="6"/>
  <c r="BJ12" i="6"/>
  <c r="BK12" i="6"/>
  <c r="BL12" i="6"/>
  <c r="BM12" i="6"/>
  <c r="BN12" i="6" s="1"/>
  <c r="BO12" i="6"/>
  <c r="BP12" i="6"/>
  <c r="BQ12" i="6"/>
  <c r="BR12" i="6"/>
  <c r="BS12" i="6"/>
  <c r="BT12" i="6"/>
  <c r="C20" i="6"/>
  <c r="D20" i="6"/>
  <c r="E20" i="6"/>
  <c r="F20" i="6"/>
  <c r="G20" i="6"/>
  <c r="H20" i="6"/>
  <c r="I20" i="6"/>
  <c r="J20" i="6"/>
  <c r="K20" i="6"/>
  <c r="L20" i="6"/>
  <c r="M20" i="6"/>
  <c r="O20" i="6"/>
  <c r="P20" i="6"/>
  <c r="Q20" i="6"/>
  <c r="R20" i="6"/>
  <c r="S20" i="6"/>
  <c r="T20" i="6"/>
  <c r="U20" i="6"/>
  <c r="V20" i="6"/>
  <c r="W20" i="6"/>
  <c r="X20" i="6"/>
  <c r="Y20" i="6"/>
  <c r="Z20" i="6"/>
  <c r="AB20" i="6"/>
  <c r="AC20" i="6"/>
  <c r="AD20" i="6"/>
  <c r="AE20" i="6"/>
  <c r="AF20" i="6"/>
  <c r="AG20" i="6"/>
  <c r="AH20" i="6"/>
  <c r="AI20" i="6"/>
  <c r="AJ20" i="6"/>
  <c r="AK20" i="6"/>
  <c r="AL20" i="6"/>
  <c r="AM20" i="6"/>
  <c r="AO20" i="6"/>
  <c r="AP20" i="6"/>
  <c r="AQ20" i="6"/>
  <c r="AR20" i="6"/>
  <c r="AS20" i="6"/>
  <c r="AT20" i="6"/>
  <c r="AU20" i="6"/>
  <c r="AV20" i="6"/>
  <c r="AW20" i="6"/>
  <c r="AX20" i="6"/>
  <c r="AY20" i="6"/>
  <c r="AZ20" i="6"/>
  <c r="BB20" i="6"/>
  <c r="BC20" i="6"/>
  <c r="BD20" i="6"/>
  <c r="BE20" i="6"/>
  <c r="BF20" i="6"/>
  <c r="BG20" i="6"/>
  <c r="BH20" i="6"/>
  <c r="BI20" i="6"/>
  <c r="BJ20" i="6"/>
  <c r="BK20" i="6"/>
  <c r="BL20" i="6"/>
  <c r="BM20" i="6"/>
  <c r="BO20" i="6"/>
  <c r="BP20" i="6"/>
  <c r="BQ20" i="6"/>
  <c r="BR20" i="6"/>
  <c r="BS20" i="6"/>
  <c r="BT20" i="6"/>
  <c r="BU20" i="6"/>
  <c r="BV20" i="6"/>
  <c r="BW20" i="6"/>
  <c r="N21" i="6"/>
  <c r="AA21" i="6"/>
  <c r="AN21" i="6"/>
  <c r="BA21" i="6"/>
  <c r="BN21" i="6"/>
  <c r="N22" i="6"/>
  <c r="AA22" i="6"/>
  <c r="AN22" i="6"/>
  <c r="BA22" i="6"/>
  <c r="BN22" i="6"/>
  <c r="N23" i="6"/>
  <c r="AA23" i="6"/>
  <c r="AN23" i="6"/>
  <c r="BA23" i="6"/>
  <c r="BN23" i="6"/>
  <c r="N24" i="6"/>
  <c r="AA24" i="6"/>
  <c r="AN24" i="6"/>
  <c r="BA24" i="6"/>
  <c r="BN24" i="6"/>
  <c r="N25" i="6"/>
  <c r="AA25" i="6"/>
  <c r="AN25" i="6"/>
  <c r="BA25" i="6"/>
  <c r="BN25" i="6"/>
  <c r="AN20" i="6" l="1"/>
  <c r="BA20" i="6"/>
  <c r="BN20" i="6"/>
  <c r="AA20" i="6"/>
  <c r="BN49" i="6"/>
  <c r="BA49" i="6"/>
  <c r="AN49" i="6"/>
  <c r="AA49" i="6"/>
  <c r="BN48" i="6"/>
  <c r="BA48" i="6"/>
  <c r="AN48" i="6"/>
  <c r="AA48" i="6"/>
  <c r="BN47" i="6"/>
  <c r="BA47" i="6"/>
  <c r="AN47" i="6"/>
  <c r="AA47" i="6"/>
  <c r="BN46" i="6"/>
  <c r="BA46" i="6"/>
  <c r="AN46" i="6"/>
  <c r="AA46" i="6"/>
  <c r="BN45" i="6"/>
  <c r="BA45" i="6"/>
  <c r="AN45" i="6"/>
  <c r="AA45" i="6"/>
  <c r="BN44" i="6"/>
  <c r="BA44" i="6"/>
  <c r="AN44" i="6"/>
  <c r="AA44" i="6"/>
  <c r="BA43" i="6"/>
  <c r="AA43" i="6"/>
  <c r="B20" i="6"/>
  <c r="N20" i="6" s="1"/>
  <c r="B12" i="6"/>
  <c r="B4" i="6"/>
  <c r="XEZ12" i="6" l="1"/>
  <c r="AO22" i="1" l="1"/>
  <c r="AO26" i="6" s="1"/>
  <c r="AP22" i="1" l="1"/>
  <c r="AP26" i="6" s="1"/>
  <c r="BV24" i="1" l="1"/>
  <c r="BV25" i="1"/>
  <c r="BT33" i="6"/>
  <c r="BT42" i="6"/>
  <c r="BT41" i="6"/>
  <c r="BT31" i="6"/>
  <c r="BT32" i="6"/>
  <c r="BG22" i="1"/>
  <c r="BG26" i="6" s="1"/>
  <c r="J37" i="4"/>
  <c r="I37" i="4"/>
  <c r="H37" i="4"/>
  <c r="G37" i="4"/>
  <c r="P26" i="4"/>
  <c r="O26" i="4"/>
  <c r="N26" i="4"/>
  <c r="M26" i="4"/>
  <c r="L26" i="4"/>
  <c r="K26" i="4"/>
  <c r="J26" i="4"/>
  <c r="I26" i="4"/>
  <c r="H26" i="4"/>
  <c r="F26" i="4"/>
  <c r="E26" i="4"/>
  <c r="D26" i="4"/>
  <c r="C26" i="4"/>
  <c r="Q25" i="4"/>
  <c r="R25" i="4" s="1"/>
  <c r="Q24" i="4"/>
  <c r="G24" i="4"/>
  <c r="A24" i="4"/>
  <c r="P21" i="4"/>
  <c r="O21" i="4"/>
  <c r="N21" i="4"/>
  <c r="M21" i="4"/>
  <c r="L21" i="4"/>
  <c r="K21" i="4"/>
  <c r="H21" i="4"/>
  <c r="F21" i="4"/>
  <c r="E21" i="4"/>
  <c r="D21" i="4"/>
  <c r="C21" i="4"/>
  <c r="Q20" i="4"/>
  <c r="R20" i="4" s="1"/>
  <c r="Q19" i="4"/>
  <c r="R19" i="4" s="1"/>
  <c r="Q18" i="4"/>
  <c r="J18" i="4"/>
  <c r="J21" i="4" s="1"/>
  <c r="I18" i="4"/>
  <c r="I21" i="4" s="1"/>
  <c r="G18" i="4"/>
  <c r="Q17" i="4"/>
  <c r="G17" i="4"/>
  <c r="A17" i="4"/>
  <c r="A18" i="4" s="1"/>
  <c r="P14" i="4"/>
  <c r="O14" i="4"/>
  <c r="N14" i="4"/>
  <c r="M14" i="4"/>
  <c r="L14" i="4"/>
  <c r="K14" i="4"/>
  <c r="F14" i="4"/>
  <c r="E14" i="4"/>
  <c r="D14" i="4"/>
  <c r="C14" i="4"/>
  <c r="Q13" i="4"/>
  <c r="G13" i="4"/>
  <c r="Q12" i="4"/>
  <c r="R12" i="4" s="1"/>
  <c r="Q11" i="4"/>
  <c r="R11" i="4" s="1"/>
  <c r="Q10" i="4"/>
  <c r="J10" i="4"/>
  <c r="G10" i="4"/>
  <c r="Q9" i="4"/>
  <c r="G9" i="4"/>
  <c r="Q8" i="4"/>
  <c r="G8" i="4"/>
  <c r="Q7" i="4"/>
  <c r="G7" i="4"/>
  <c r="Q6" i="4"/>
  <c r="G6" i="4"/>
  <c r="Q5" i="4"/>
  <c r="G5" i="4"/>
  <c r="A5" i="4"/>
  <c r="A6" i="4" s="1"/>
  <c r="A7" i="4" s="1"/>
  <c r="A8" i="4" s="1"/>
  <c r="A9" i="4" s="1"/>
  <c r="A10" i="4" s="1"/>
  <c r="Q4" i="4"/>
  <c r="J4" i="4"/>
  <c r="I4" i="4"/>
  <c r="I14" i="4" s="1"/>
  <c r="H4" i="4"/>
  <c r="H14" i="4" s="1"/>
  <c r="G4" i="4"/>
  <c r="D2" i="2"/>
  <c r="E2" i="2"/>
  <c r="F2" i="2"/>
  <c r="G2" i="2"/>
  <c r="H2" i="2"/>
  <c r="I2" i="2"/>
  <c r="J2" i="2"/>
  <c r="K2" i="2"/>
  <c r="L2" i="2"/>
  <c r="M2" i="2"/>
  <c r="N2" i="2"/>
  <c r="O2" i="2"/>
  <c r="P2" i="2"/>
  <c r="Q2" i="2"/>
  <c r="R2" i="2"/>
  <c r="S2" i="2"/>
  <c r="T2" i="2"/>
  <c r="U2" i="2"/>
  <c r="V2" i="2"/>
  <c r="W2" i="2"/>
  <c r="X2" i="2"/>
  <c r="Y2" i="2"/>
  <c r="Z2" i="2"/>
  <c r="AA2" i="2"/>
  <c r="AB2" i="2"/>
  <c r="AC2" i="2"/>
  <c r="AD2" i="2"/>
  <c r="AE2" i="2"/>
  <c r="AF2" i="2"/>
  <c r="AG2" i="2"/>
  <c r="AH2" i="2"/>
  <c r="AI2" i="2"/>
  <c r="AJ2" i="2"/>
  <c r="AK2" i="2"/>
  <c r="AL2" i="2"/>
  <c r="AM2" i="2"/>
  <c r="AN2" i="2"/>
  <c r="AO2" i="2"/>
  <c r="AP2" i="2"/>
  <c r="AQ2" i="2"/>
  <c r="AR2" i="2"/>
  <c r="AS2" i="2"/>
  <c r="AT2" i="2"/>
  <c r="AU2" i="2"/>
  <c r="AV2" i="2"/>
  <c r="AW2" i="2"/>
  <c r="AX2" i="2"/>
  <c r="AY2" i="2"/>
  <c r="AZ2" i="2"/>
  <c r="BA2" i="2"/>
  <c r="BB2" i="2"/>
  <c r="C2" i="2"/>
  <c r="BB17" i="2"/>
  <c r="BB16" i="2"/>
  <c r="BB13" i="2"/>
  <c r="BB12" i="2"/>
  <c r="BB8" i="2"/>
  <c r="BB5" i="2"/>
  <c r="BB4" i="2"/>
  <c r="AO17" i="2"/>
  <c r="AO16" i="2"/>
  <c r="AO13" i="2"/>
  <c r="AO12" i="2"/>
  <c r="AO8" i="2"/>
  <c r="AO5" i="2"/>
  <c r="AO4" i="2"/>
  <c r="AB17" i="2"/>
  <c r="AB16" i="2"/>
  <c r="AB13" i="2"/>
  <c r="AB12" i="2"/>
  <c r="AB8" i="2"/>
  <c r="AB5" i="2"/>
  <c r="AB4" i="2"/>
  <c r="BW24" i="1" l="1"/>
  <c r="BW28" i="6" s="1"/>
  <c r="BX28" i="6" s="1"/>
  <c r="BV28" i="6"/>
  <c r="BV37" i="6"/>
  <c r="BT37" i="6"/>
  <c r="BW25" i="1"/>
  <c r="BW29" i="6" s="1"/>
  <c r="BX29" i="6" s="1"/>
  <c r="BV29" i="6"/>
  <c r="BT36" i="6"/>
  <c r="BV36" i="6"/>
  <c r="BN36" i="6"/>
  <c r="BG31" i="1"/>
  <c r="BG35" i="6" s="1"/>
  <c r="R10" i="4"/>
  <c r="BV23" i="1"/>
  <c r="BV27" i="6" s="1"/>
  <c r="BV31" i="6"/>
  <c r="BV33" i="6"/>
  <c r="BV41" i="6"/>
  <c r="BV32" i="6"/>
  <c r="BV42" i="6"/>
  <c r="BG26" i="1"/>
  <c r="BG30" i="6" s="1"/>
  <c r="Q21" i="4"/>
  <c r="Q26" i="4"/>
  <c r="G21" i="4"/>
  <c r="R13" i="4"/>
  <c r="G14" i="4"/>
  <c r="Q14" i="4"/>
  <c r="BT26" i="1"/>
  <c r="BT30" i="6" s="1"/>
  <c r="BP26" i="1"/>
  <c r="BP30" i="6" s="1"/>
  <c r="BL26" i="1"/>
  <c r="BL30" i="6" s="1"/>
  <c r="BI26" i="1"/>
  <c r="BI30" i="6" s="1"/>
  <c r="BU31" i="1"/>
  <c r="BU35" i="6" s="1"/>
  <c r="BQ31" i="1"/>
  <c r="BQ35" i="6" s="1"/>
  <c r="BM31" i="1"/>
  <c r="BM35" i="6" s="1"/>
  <c r="R4" i="4"/>
  <c r="R6" i="4"/>
  <c r="R8" i="4"/>
  <c r="R18" i="4"/>
  <c r="R24" i="4"/>
  <c r="R26" i="4" s="1"/>
  <c r="BH31" i="1"/>
  <c r="BH35" i="6" s="1"/>
  <c r="BS26" i="1"/>
  <c r="BS30" i="6" s="1"/>
  <c r="BO26" i="1"/>
  <c r="BO30" i="6" s="1"/>
  <c r="BK26" i="1"/>
  <c r="BK30" i="6" s="1"/>
  <c r="BI31" i="1"/>
  <c r="BI35" i="6" s="1"/>
  <c r="BS31" i="1"/>
  <c r="BS35" i="6" s="1"/>
  <c r="BO31" i="1"/>
  <c r="BO35" i="6" s="1"/>
  <c r="BK31" i="1"/>
  <c r="BK35" i="6" s="1"/>
  <c r="J14" i="4"/>
  <c r="R5" i="4"/>
  <c r="R7" i="4"/>
  <c r="R9" i="4"/>
  <c r="BH26" i="1"/>
  <c r="BH30" i="6" s="1"/>
  <c r="BT31" i="1"/>
  <c r="BT35" i="6" s="1"/>
  <c r="BP31" i="1"/>
  <c r="BP35" i="6" s="1"/>
  <c r="BL31" i="1"/>
  <c r="BL35" i="6" s="1"/>
  <c r="BU26" i="1"/>
  <c r="BU30" i="6" s="1"/>
  <c r="BQ26" i="1"/>
  <c r="BQ30" i="6" s="1"/>
  <c r="BM26" i="1"/>
  <c r="BM30" i="6" s="1"/>
  <c r="G26" i="4"/>
  <c r="R17" i="4"/>
  <c r="AQ22" i="1"/>
  <c r="AQ26" i="6" s="1"/>
  <c r="AR22" i="1"/>
  <c r="AR26" i="6" s="1"/>
  <c r="AS22" i="1"/>
  <c r="AS26" i="6" s="1"/>
  <c r="AT22" i="1"/>
  <c r="AT26" i="6" s="1"/>
  <c r="AU22" i="1"/>
  <c r="AU26" i="6" s="1"/>
  <c r="AV22" i="1"/>
  <c r="AV26" i="6" s="1"/>
  <c r="AW22" i="1"/>
  <c r="AW26" i="6" s="1"/>
  <c r="AX22" i="1"/>
  <c r="AX26" i="6" s="1"/>
  <c r="AY22" i="1"/>
  <c r="AY26" i="6" s="1"/>
  <c r="AZ22" i="1"/>
  <c r="AZ26" i="6" s="1"/>
  <c r="BB22" i="1"/>
  <c r="BB26" i="6" s="1"/>
  <c r="BC26" i="6"/>
  <c r="BD26" i="6"/>
  <c r="BE26" i="6"/>
  <c r="Y22" i="1"/>
  <c r="Y26" i="6" s="1"/>
  <c r="Z22" i="1"/>
  <c r="Z26" i="6" s="1"/>
  <c r="AA22" i="1"/>
  <c r="AA26" i="6" s="1"/>
  <c r="AC22" i="1"/>
  <c r="AC26" i="6" s="1"/>
  <c r="AD22" i="1"/>
  <c r="AD26" i="6" s="1"/>
  <c r="AE22" i="1"/>
  <c r="AE26" i="6" s="1"/>
  <c r="AG22" i="1"/>
  <c r="AG26" i="6" s="1"/>
  <c r="AH22" i="1"/>
  <c r="AH26" i="6" s="1"/>
  <c r="AI22" i="1"/>
  <c r="AI26" i="6" s="1"/>
  <c r="AK22" i="1"/>
  <c r="AK26" i="6" s="1"/>
  <c r="AL22" i="1"/>
  <c r="AL26" i="6" s="1"/>
  <c r="AM22" i="1"/>
  <c r="AM26" i="6" s="1"/>
  <c r="AA38" i="6"/>
  <c r="W4" i="1"/>
  <c r="W10" i="1"/>
  <c r="W16" i="1"/>
  <c r="S22" i="1"/>
  <c r="S26" i="6" s="1"/>
  <c r="T22" i="1"/>
  <c r="T26" i="6" s="1"/>
  <c r="U22" i="1"/>
  <c r="U26" i="6" s="1"/>
  <c r="H4" i="1"/>
  <c r="H10" i="1"/>
  <c r="H16" i="1"/>
  <c r="H22" i="1"/>
  <c r="H26" i="6" s="1"/>
  <c r="G22" i="1"/>
  <c r="G26" i="6" s="1"/>
  <c r="K22" i="1"/>
  <c r="K26" i="6" s="1"/>
  <c r="L22" i="1"/>
  <c r="L26" i="6" s="1"/>
  <c r="M22" i="1"/>
  <c r="M26" i="6" s="1"/>
  <c r="O22" i="1"/>
  <c r="O26" i="6" s="1"/>
  <c r="P22" i="1"/>
  <c r="P26" i="6" s="1"/>
  <c r="Q22" i="1"/>
  <c r="Q26" i="6" s="1"/>
  <c r="I22" i="1"/>
  <c r="I26" i="6" s="1"/>
  <c r="BU22" i="1"/>
  <c r="BU26" i="6" s="1"/>
  <c r="BT22" i="1"/>
  <c r="BT26" i="6" s="1"/>
  <c r="BS22" i="1"/>
  <c r="BS26" i="6" s="1"/>
  <c r="BQ22" i="1"/>
  <c r="BQ26" i="6" s="1"/>
  <c r="BP22" i="1"/>
  <c r="BP26" i="6" s="1"/>
  <c r="BO22" i="1"/>
  <c r="BO26" i="6" s="1"/>
  <c r="BW16" i="1"/>
  <c r="BV16" i="1"/>
  <c r="BU16" i="1"/>
  <c r="BT16" i="1"/>
  <c r="BS16" i="1"/>
  <c r="BR16" i="1"/>
  <c r="BQ16" i="1"/>
  <c r="BP16" i="1"/>
  <c r="BO16" i="1"/>
  <c r="BW10" i="1"/>
  <c r="BV10" i="1"/>
  <c r="BU10" i="1"/>
  <c r="BT10" i="1"/>
  <c r="BS10" i="1"/>
  <c r="BR10" i="1"/>
  <c r="BQ10" i="1"/>
  <c r="BP10" i="1"/>
  <c r="BO10" i="1"/>
  <c r="BW4" i="1"/>
  <c r="BV4" i="1"/>
  <c r="BU4" i="1"/>
  <c r="BT4" i="1"/>
  <c r="BS4" i="1"/>
  <c r="BR4" i="1"/>
  <c r="BQ4" i="1"/>
  <c r="BP4" i="1"/>
  <c r="BO4" i="1"/>
  <c r="BN45" i="1"/>
  <c r="BN44" i="1"/>
  <c r="BN43" i="1"/>
  <c r="BN42" i="1"/>
  <c r="BN41" i="1"/>
  <c r="BN40" i="1"/>
  <c r="BM22" i="1"/>
  <c r="BM26" i="6" s="1"/>
  <c r="BL22" i="1"/>
  <c r="BL26" i="6" s="1"/>
  <c r="BK22" i="1"/>
  <c r="BK26" i="6" s="1"/>
  <c r="BI22" i="1"/>
  <c r="BI26" i="6" s="1"/>
  <c r="BH22" i="1"/>
  <c r="BH26" i="6" s="1"/>
  <c r="BN21" i="1"/>
  <c r="BN20" i="1"/>
  <c r="BN19" i="1"/>
  <c r="BN18" i="1"/>
  <c r="BN17" i="1"/>
  <c r="BM16" i="1"/>
  <c r="BL16" i="1"/>
  <c r="BK16" i="1"/>
  <c r="BJ16" i="1"/>
  <c r="BI16" i="1"/>
  <c r="BH16" i="1"/>
  <c r="BG16" i="1"/>
  <c r="BF16" i="1"/>
  <c r="BE16" i="1"/>
  <c r="BD16" i="1"/>
  <c r="BC16" i="1"/>
  <c r="BB16" i="1"/>
  <c r="BN15" i="1"/>
  <c r="BN14" i="1"/>
  <c r="BN13" i="1"/>
  <c r="BN12" i="1"/>
  <c r="BN11" i="1"/>
  <c r="BM10" i="1"/>
  <c r="BN10" i="1" s="1"/>
  <c r="BL10" i="1"/>
  <c r="BK10" i="1"/>
  <c r="BJ10" i="1"/>
  <c r="BI10" i="1"/>
  <c r="BH10" i="1"/>
  <c r="BG10" i="1"/>
  <c r="BF10" i="1"/>
  <c r="BE10" i="1"/>
  <c r="BD10" i="1"/>
  <c r="BC10" i="1"/>
  <c r="BB10" i="1"/>
  <c r="BN9" i="1"/>
  <c r="BN8" i="1"/>
  <c r="BN7" i="1"/>
  <c r="BN6" i="1"/>
  <c r="BN5" i="1"/>
  <c r="BM4" i="1"/>
  <c r="BN4" i="1" s="1"/>
  <c r="BL4" i="1"/>
  <c r="BK4" i="1"/>
  <c r="BJ4" i="1"/>
  <c r="BI4" i="1"/>
  <c r="BH4" i="1"/>
  <c r="BG4" i="1"/>
  <c r="BF4" i="1"/>
  <c r="BE4" i="1"/>
  <c r="BD4" i="1"/>
  <c r="BC4" i="1"/>
  <c r="BB4" i="1"/>
  <c r="BA45" i="1"/>
  <c r="BA44" i="1"/>
  <c r="BA43" i="1"/>
  <c r="BA42" i="1"/>
  <c r="BA41" i="1"/>
  <c r="BA40" i="1"/>
  <c r="BA39" i="1"/>
  <c r="BA21" i="1"/>
  <c r="BA20" i="1"/>
  <c r="BA19" i="1"/>
  <c r="BA18" i="1"/>
  <c r="BA17" i="1"/>
  <c r="AZ16" i="1"/>
  <c r="AY16" i="1"/>
  <c r="AX16" i="1"/>
  <c r="AW16" i="1"/>
  <c r="AV16" i="1"/>
  <c r="AU16" i="1"/>
  <c r="AT16" i="1"/>
  <c r="AS16" i="1"/>
  <c r="AR16" i="1"/>
  <c r="AQ16" i="1"/>
  <c r="AP16" i="1"/>
  <c r="AO16" i="1"/>
  <c r="BA15" i="1"/>
  <c r="BA14" i="1"/>
  <c r="BA13" i="1"/>
  <c r="BA12" i="1"/>
  <c r="BA11" i="1"/>
  <c r="AZ10" i="1"/>
  <c r="BA10" i="1" s="1"/>
  <c r="AY10" i="1"/>
  <c r="AX10" i="1"/>
  <c r="AW10" i="1"/>
  <c r="AV10" i="1"/>
  <c r="AU10" i="1"/>
  <c r="AT10" i="1"/>
  <c r="AS10" i="1"/>
  <c r="AR10" i="1"/>
  <c r="AQ10" i="1"/>
  <c r="AP10" i="1"/>
  <c r="AO10" i="1"/>
  <c r="BA9" i="1"/>
  <c r="BA8" i="1"/>
  <c r="BA7" i="1"/>
  <c r="BA6" i="1"/>
  <c r="BA5" i="1"/>
  <c r="AZ4" i="1"/>
  <c r="BA4" i="1" s="1"/>
  <c r="AY4" i="1"/>
  <c r="AX4" i="1"/>
  <c r="AW4" i="1"/>
  <c r="AV4" i="1"/>
  <c r="AU4" i="1"/>
  <c r="AT4" i="1"/>
  <c r="AS4" i="1"/>
  <c r="AR4" i="1"/>
  <c r="AQ4" i="1"/>
  <c r="AP4" i="1"/>
  <c r="AO4" i="1"/>
  <c r="AN45" i="1"/>
  <c r="AN44" i="1"/>
  <c r="AN43" i="1"/>
  <c r="AN42" i="1"/>
  <c r="AN41" i="1"/>
  <c r="AN40" i="1"/>
  <c r="AN21" i="1"/>
  <c r="AN20" i="1"/>
  <c r="AN19" i="1"/>
  <c r="AN18" i="1"/>
  <c r="AN17" i="1"/>
  <c r="AM16" i="1"/>
  <c r="AL16" i="1"/>
  <c r="AK16" i="1"/>
  <c r="AJ16" i="1"/>
  <c r="AI16" i="1"/>
  <c r="AH16" i="1"/>
  <c r="AG16" i="1"/>
  <c r="AF16" i="1"/>
  <c r="AE16" i="1"/>
  <c r="AD16" i="1"/>
  <c r="AC16" i="1"/>
  <c r="AB16" i="1"/>
  <c r="AN15" i="1"/>
  <c r="AN14" i="1"/>
  <c r="AN13" i="1"/>
  <c r="AN12" i="1"/>
  <c r="AN11" i="1"/>
  <c r="AM10" i="1"/>
  <c r="AN10" i="1" s="1"/>
  <c r="AL10" i="1"/>
  <c r="AK10" i="1"/>
  <c r="AJ10" i="1"/>
  <c r="AI10" i="1"/>
  <c r="AH10" i="1"/>
  <c r="AG10" i="1"/>
  <c r="AF10" i="1"/>
  <c r="AE10" i="1"/>
  <c r="AD10" i="1"/>
  <c r="AC10" i="1"/>
  <c r="AB10" i="1"/>
  <c r="AN9" i="1"/>
  <c r="AN8" i="1"/>
  <c r="AN7" i="1"/>
  <c r="AN6" i="1"/>
  <c r="AN5" i="1"/>
  <c r="AM4" i="1"/>
  <c r="AN4" i="1" s="1"/>
  <c r="AL4" i="1"/>
  <c r="AK4" i="1"/>
  <c r="AJ4" i="1"/>
  <c r="AI4" i="1"/>
  <c r="AH4" i="1"/>
  <c r="AG4" i="1"/>
  <c r="AF4" i="1"/>
  <c r="AE4" i="1"/>
  <c r="AD4" i="1"/>
  <c r="AC4" i="1"/>
  <c r="AB4" i="1"/>
  <c r="AA45" i="1"/>
  <c r="AA44" i="1"/>
  <c r="AA43" i="1"/>
  <c r="AA42" i="1"/>
  <c r="AA41" i="1"/>
  <c r="AA40" i="1"/>
  <c r="AA39" i="1"/>
  <c r="AA21" i="1"/>
  <c r="AA20" i="1"/>
  <c r="AA19" i="1"/>
  <c r="AA18" i="1"/>
  <c r="AA17" i="1"/>
  <c r="Z16" i="1"/>
  <c r="Y16" i="1"/>
  <c r="X16" i="1"/>
  <c r="V16" i="1"/>
  <c r="U16" i="1"/>
  <c r="T16" i="1"/>
  <c r="S16" i="1"/>
  <c r="R16" i="1"/>
  <c r="Q16" i="1"/>
  <c r="P16" i="1"/>
  <c r="O16" i="1"/>
  <c r="AA15" i="1"/>
  <c r="AA14" i="1"/>
  <c r="AA13" i="1"/>
  <c r="AA12" i="1"/>
  <c r="AA11" i="1"/>
  <c r="Z10" i="1"/>
  <c r="AA10" i="1" s="1"/>
  <c r="Y10" i="1"/>
  <c r="X10" i="1"/>
  <c r="V10" i="1"/>
  <c r="U10" i="1"/>
  <c r="T10" i="1"/>
  <c r="S10" i="1"/>
  <c r="R10" i="1"/>
  <c r="Q10" i="1"/>
  <c r="P10" i="1"/>
  <c r="O10" i="1"/>
  <c r="AA9" i="1"/>
  <c r="AA8" i="1"/>
  <c r="AA7" i="1"/>
  <c r="AA6" i="1"/>
  <c r="AA5" i="1"/>
  <c r="Z4" i="1"/>
  <c r="AA4" i="1" s="1"/>
  <c r="Y4" i="1"/>
  <c r="X4" i="1"/>
  <c r="V4" i="1"/>
  <c r="U4" i="1"/>
  <c r="T4" i="1"/>
  <c r="S4" i="1"/>
  <c r="R4" i="1"/>
  <c r="Q4" i="1"/>
  <c r="P4" i="1"/>
  <c r="O4" i="1"/>
  <c r="O17" i="2"/>
  <c r="O16" i="2"/>
  <c r="O5" i="2"/>
  <c r="O4" i="2"/>
  <c r="O8" i="2"/>
  <c r="O12" i="2"/>
  <c r="O13" i="2"/>
  <c r="C16" i="1"/>
  <c r="D16" i="1"/>
  <c r="E16" i="1"/>
  <c r="F16" i="1"/>
  <c r="G16" i="1"/>
  <c r="I16" i="1"/>
  <c r="J16" i="1"/>
  <c r="K16" i="1"/>
  <c r="L16" i="1"/>
  <c r="M16" i="1"/>
  <c r="B16" i="1"/>
  <c r="N17" i="1"/>
  <c r="N18" i="1"/>
  <c r="N19" i="1"/>
  <c r="N20" i="1"/>
  <c r="N21" i="1"/>
  <c r="N12" i="1"/>
  <c r="N13" i="1"/>
  <c r="N14" i="1"/>
  <c r="N15" i="1"/>
  <c r="N11" i="1"/>
  <c r="N6" i="1"/>
  <c r="N7" i="1"/>
  <c r="N8" i="1"/>
  <c r="N9" i="1"/>
  <c r="N5" i="1"/>
  <c r="CE16" i="1" l="1"/>
  <c r="BB39" i="1"/>
  <c r="BC39" i="1" s="1"/>
  <c r="BA22" i="1"/>
  <c r="BA26" i="6" s="1"/>
  <c r="BW32" i="1"/>
  <c r="BW58" i="1" s="1"/>
  <c r="BV22" i="1"/>
  <c r="BV26" i="6" s="1"/>
  <c r="BV26" i="1"/>
  <c r="BV30" i="6" s="1"/>
  <c r="BV31" i="1"/>
  <c r="BV35" i="6" s="1"/>
  <c r="AL31" i="1"/>
  <c r="AL35" i="6" s="1"/>
  <c r="BN16" i="1"/>
  <c r="R21" i="4"/>
  <c r="R14" i="4"/>
  <c r="O31" i="1"/>
  <c r="O35" i="6" s="1"/>
  <c r="K31" i="1"/>
  <c r="K35" i="6" s="1"/>
  <c r="P26" i="1"/>
  <c r="P30" i="6" s="1"/>
  <c r="G26" i="1"/>
  <c r="G30" i="6" s="1"/>
  <c r="AL26" i="1"/>
  <c r="AL30" i="6" s="1"/>
  <c r="AD26" i="1"/>
  <c r="AD30" i="6" s="1"/>
  <c r="AD31" i="1"/>
  <c r="AD35" i="6" s="1"/>
  <c r="L31" i="1"/>
  <c r="L35" i="6" s="1"/>
  <c r="P31" i="1"/>
  <c r="P35" i="6" s="1"/>
  <c r="Q26" i="1"/>
  <c r="Q30" i="6" s="1"/>
  <c r="M26" i="1"/>
  <c r="M30" i="6" s="1"/>
  <c r="H26" i="1"/>
  <c r="H30" i="6" s="1"/>
  <c r="BG67" i="6"/>
  <c r="X31" i="1"/>
  <c r="X35" i="6" s="1"/>
  <c r="AH31" i="1"/>
  <c r="AH35" i="6" s="1"/>
  <c r="Z31" i="1"/>
  <c r="Z35" i="6" s="1"/>
  <c r="AH26" i="1"/>
  <c r="AH30" i="6" s="1"/>
  <c r="Z26" i="1"/>
  <c r="Z30" i="6" s="1"/>
  <c r="E31" i="1"/>
  <c r="E35" i="6" s="1"/>
  <c r="E26" i="1"/>
  <c r="E30" i="6" s="1"/>
  <c r="Q31" i="1"/>
  <c r="Q35" i="6" s="1"/>
  <c r="M31" i="1"/>
  <c r="M35" i="6" s="1"/>
  <c r="V31" i="1"/>
  <c r="V35" i="6" s="1"/>
  <c r="W31" i="1"/>
  <c r="W35" i="6" s="1"/>
  <c r="F31" i="1"/>
  <c r="F35" i="6" s="1"/>
  <c r="R31" i="1"/>
  <c r="R35" i="6" s="1"/>
  <c r="O26" i="1"/>
  <c r="O30" i="6" s="1"/>
  <c r="S31" i="1"/>
  <c r="S35" i="6" s="1"/>
  <c r="S26" i="1"/>
  <c r="S30" i="6" s="1"/>
  <c r="AK31" i="1"/>
  <c r="AK35" i="6" s="1"/>
  <c r="AG31" i="1"/>
  <c r="AG35" i="6" s="1"/>
  <c r="AC31" i="1"/>
  <c r="AC35" i="6" s="1"/>
  <c r="Y31" i="1"/>
  <c r="Y35" i="6" s="1"/>
  <c r="AK26" i="1"/>
  <c r="AK30" i="6" s="1"/>
  <c r="AG26" i="1"/>
  <c r="AG30" i="6" s="1"/>
  <c r="AC26" i="1"/>
  <c r="AC30" i="6" s="1"/>
  <c r="Y26" i="1"/>
  <c r="Y30" i="6" s="1"/>
  <c r="C31" i="1"/>
  <c r="C35" i="6" s="1"/>
  <c r="C26" i="1"/>
  <c r="C30" i="6" s="1"/>
  <c r="T31" i="1"/>
  <c r="T35" i="6" s="1"/>
  <c r="T26" i="1"/>
  <c r="T30" i="6" s="1"/>
  <c r="D31" i="1"/>
  <c r="D35" i="6" s="1"/>
  <c r="D26" i="1"/>
  <c r="D30" i="6" s="1"/>
  <c r="U31" i="1"/>
  <c r="U35" i="6" s="1"/>
  <c r="U26" i="1"/>
  <c r="U30" i="6" s="1"/>
  <c r="AM31" i="1"/>
  <c r="AM35" i="6" s="1"/>
  <c r="AI31" i="1"/>
  <c r="AI35" i="6" s="1"/>
  <c r="AA31" i="1"/>
  <c r="AA35" i="6" s="1"/>
  <c r="AM26" i="1"/>
  <c r="AM30" i="6" s="1"/>
  <c r="AI26" i="1"/>
  <c r="AI30" i="6" s="1"/>
  <c r="AE26" i="1"/>
  <c r="AE30" i="6" s="1"/>
  <c r="AA26" i="1"/>
  <c r="AA30" i="6" s="1"/>
  <c r="AA16" i="1"/>
  <c r="N31" i="1"/>
  <c r="N35" i="6" s="1"/>
  <c r="AN16" i="1"/>
  <c r="BA16" i="1"/>
  <c r="B26" i="1"/>
  <c r="B30" i="6" s="1"/>
  <c r="C22" i="1"/>
  <c r="C26" i="6" s="1"/>
  <c r="D22" i="1"/>
  <c r="D26" i="6" s="1"/>
  <c r="E22" i="1"/>
  <c r="E26" i="6" s="1"/>
  <c r="BV51" i="6" l="1"/>
  <c r="BD39" i="1"/>
  <c r="BW36" i="6"/>
  <c r="BX36" i="6" s="1"/>
  <c r="BG63" i="1"/>
  <c r="J4" i="1"/>
  <c r="BE39" i="1" l="1"/>
  <c r="BF39" i="1" s="1"/>
  <c r="N16" i="1"/>
  <c r="L10" i="1" l="1"/>
  <c r="I4" i="1" l="1"/>
  <c r="B22" i="1"/>
  <c r="B26" i="6" s="1"/>
  <c r="M4" i="1"/>
  <c r="N4" i="1" s="1"/>
  <c r="F4" i="1" l="1"/>
  <c r="G4" i="1"/>
  <c r="B31" i="1" l="1"/>
  <c r="B35" i="6" s="1"/>
  <c r="M10" i="1" l="1"/>
  <c r="N10" i="1" s="1"/>
  <c r="K10" i="1"/>
  <c r="J10" i="1"/>
  <c r="I10" i="1"/>
  <c r="G10" i="1"/>
  <c r="F10" i="1"/>
  <c r="E10" i="1"/>
  <c r="D10" i="1"/>
  <c r="C10" i="1"/>
  <c r="B10" i="1"/>
  <c r="L4" i="1"/>
  <c r="K4" i="1"/>
  <c r="E4" i="1"/>
  <c r="D4" i="1"/>
  <c r="C4" i="1"/>
  <c r="B4" i="1"/>
  <c r="XEZ10" i="1" l="1"/>
  <c r="BJ22" i="1" l="1"/>
  <c r="BJ26" i="6" s="1"/>
  <c r="BN38" i="6"/>
  <c r="BJ31" i="1"/>
  <c r="BJ35" i="6" s="1"/>
  <c r="BN42" i="6"/>
  <c r="BN33" i="6"/>
  <c r="BN41" i="6"/>
  <c r="BN31" i="6"/>
  <c r="BN32" i="6"/>
  <c r="AN22" i="1"/>
  <c r="AN26" i="6" s="1"/>
  <c r="AN31" i="1"/>
  <c r="AN35" i="6" s="1"/>
  <c r="AJ22" i="1"/>
  <c r="AJ26" i="6" s="1"/>
  <c r="AJ31" i="1"/>
  <c r="AJ35" i="6" s="1"/>
  <c r="AF22" i="1"/>
  <c r="AF26" i="6" s="1"/>
  <c r="AF31" i="1"/>
  <c r="AF35" i="6" s="1"/>
  <c r="AB22" i="1"/>
  <c r="AB26" i="6" s="1"/>
  <c r="AB31" i="1"/>
  <c r="AB35" i="6" s="1"/>
  <c r="J31" i="1"/>
  <c r="J35" i="6" s="1"/>
  <c r="I31" i="1"/>
  <c r="I35" i="6" s="1"/>
  <c r="H31" i="1"/>
  <c r="H35" i="6" s="1"/>
  <c r="G31" i="1"/>
  <c r="G35" i="6" s="1"/>
  <c r="K26" i="1"/>
  <c r="K30" i="6" s="1"/>
  <c r="L26" i="1"/>
  <c r="L30" i="6" s="1"/>
  <c r="I26" i="1"/>
  <c r="I30" i="6" s="1"/>
  <c r="BN31" i="1" l="1"/>
  <c r="BN35" i="6" s="1"/>
  <c r="BN22" i="1"/>
  <c r="BN26" i="6" s="1"/>
  <c r="BN27" i="6"/>
  <c r="BN26" i="1"/>
  <c r="BN30" i="6" s="1"/>
  <c r="BW37" i="1"/>
  <c r="BW41" i="6" s="1"/>
  <c r="BX41" i="6" s="1"/>
  <c r="BW29" i="1"/>
  <c r="BW33" i="6" s="1"/>
  <c r="BX33" i="6" s="1"/>
  <c r="BW38" i="1"/>
  <c r="BR26" i="1"/>
  <c r="BW27" i="1"/>
  <c r="BW31" i="6" s="1"/>
  <c r="BX31" i="6" s="1"/>
  <c r="BR31" i="1"/>
  <c r="BR35" i="6" s="1"/>
  <c r="BW34" i="1"/>
  <c r="BW60" i="1" s="1"/>
  <c r="BW28" i="1"/>
  <c r="BW32" i="6" s="1"/>
  <c r="BX32" i="6" s="1"/>
  <c r="BR22" i="1"/>
  <c r="BR26" i="6" s="1"/>
  <c r="BW23" i="1"/>
  <c r="BJ26" i="1"/>
  <c r="BJ30" i="6" s="1"/>
  <c r="AB26" i="1"/>
  <c r="AB30" i="6" s="1"/>
  <c r="AN26" i="1"/>
  <c r="AN30" i="6" s="1"/>
  <c r="N22" i="1"/>
  <c r="N26" i="6" s="1"/>
  <c r="R22" i="1"/>
  <c r="R26" i="6" s="1"/>
  <c r="AF26" i="1"/>
  <c r="AF30" i="6" s="1"/>
  <c r="AJ26" i="1"/>
  <c r="AJ30" i="6" s="1"/>
  <c r="F26" i="1"/>
  <c r="F30" i="6" s="1"/>
  <c r="V26" i="1"/>
  <c r="V30" i="6" s="1"/>
  <c r="V22" i="1"/>
  <c r="V26" i="6" s="1"/>
  <c r="J22" i="1"/>
  <c r="J26" i="6" s="1"/>
  <c r="F22" i="1"/>
  <c r="F26" i="6" s="1"/>
  <c r="R26" i="1"/>
  <c r="R30" i="6" s="1"/>
  <c r="BN37" i="6"/>
  <c r="AO31" i="1"/>
  <c r="AO35" i="6" s="1"/>
  <c r="J26" i="1"/>
  <c r="J30" i="6" s="1"/>
  <c r="BR30" i="6" l="1"/>
  <c r="BX63" i="1"/>
  <c r="BW38" i="6"/>
  <c r="BX38" i="6" s="1"/>
  <c r="BW42" i="6"/>
  <c r="BX42" i="6" s="1"/>
  <c r="BW31" i="1"/>
  <c r="BW22" i="1"/>
  <c r="BW26" i="6" s="1"/>
  <c r="BW27" i="6"/>
  <c r="BX27" i="6" s="1"/>
  <c r="BW33" i="1"/>
  <c r="BW59" i="1" s="1"/>
  <c r="BW26" i="1"/>
  <c r="BW30" i="6" s="1"/>
  <c r="BX30" i="6" s="1"/>
  <c r="AO26" i="1"/>
  <c r="AO30" i="6" s="1"/>
  <c r="AO60" i="1"/>
  <c r="N26" i="1"/>
  <c r="N30" i="6" s="1"/>
  <c r="AE31" i="1"/>
  <c r="AE35" i="6" s="1"/>
  <c r="W26" i="1"/>
  <c r="W30" i="6" s="1"/>
  <c r="BX26" i="6" l="1"/>
  <c r="BZ26" i="6"/>
  <c r="BW35" i="6"/>
  <c r="BX35" i="6" s="1"/>
  <c r="BW37" i="6"/>
  <c r="BX37" i="6" s="1"/>
  <c r="X22" i="1"/>
  <c r="X26" i="6" s="1"/>
  <c r="W53" i="1"/>
  <c r="W22" i="1"/>
  <c r="W26" i="6" s="1"/>
  <c r="X26" i="1"/>
  <c r="X30" i="6" s="1"/>
  <c r="AO53" i="8" l="1"/>
  <c r="AO54" i="8"/>
  <c r="F54" i="8"/>
  <c r="F55" i="8" s="1"/>
  <c r="J54" i="8"/>
  <c r="J55" i="8" s="1"/>
  <c r="N54" i="8"/>
  <c r="N55" i="8" s="1"/>
  <c r="R54" i="8"/>
  <c r="R55" i="8" s="1"/>
  <c r="V54" i="8"/>
  <c r="V55" i="8" s="1"/>
  <c r="AB54" i="8"/>
  <c r="AB55" i="8" s="1"/>
  <c r="AF54" i="8"/>
  <c r="AF55" i="8" s="1"/>
  <c r="AJ54" i="8"/>
  <c r="AJ55" i="8" s="1"/>
  <c r="AN54" i="8"/>
  <c r="BF54" i="8"/>
  <c r="BF55" i="8" s="1"/>
  <c r="BJ54" i="8"/>
  <c r="BJ55" i="8" s="1"/>
  <c r="BN54" i="8"/>
  <c r="BN55" i="8" s="1"/>
  <c r="BR54" i="8"/>
  <c r="BR55" i="8" s="1"/>
  <c r="BV54" i="8"/>
  <c r="BV55" i="8" s="1"/>
  <c r="BW54" i="8"/>
  <c r="BW55" i="8" s="1"/>
  <c r="AS54" i="8"/>
  <c r="AS55" i="8" s="1"/>
  <c r="AW54" i="8"/>
  <c r="AW55" i="8" s="1"/>
  <c r="BA54" i="8"/>
  <c r="BA55" i="8" s="1"/>
  <c r="BE54" i="8"/>
  <c r="BE55" i="8" s="1"/>
  <c r="W21" i="8"/>
  <c r="W19" i="8"/>
  <c r="W17" i="8"/>
  <c r="W18" i="8"/>
  <c r="W9" i="8"/>
  <c r="W22" i="8"/>
  <c r="W25" i="8"/>
  <c r="X29" i="8"/>
  <c r="W13" i="8"/>
  <c r="W12" i="8"/>
  <c r="W4" i="8"/>
  <c r="W8" i="8"/>
  <c r="X22" i="8"/>
  <c r="X17" i="8"/>
  <c r="X13" i="8"/>
  <c r="W20" i="8"/>
  <c r="X4" i="8" l="1"/>
  <c r="X12" i="8"/>
  <c r="W53" i="8"/>
  <c r="X21" i="8"/>
  <c r="X9" i="8"/>
  <c r="X18" i="8"/>
  <c r="X19" i="8"/>
  <c r="X8" i="8"/>
  <c r="X25" i="8"/>
  <c r="AO55" i="8"/>
  <c r="X20" i="8" l="1"/>
  <c r="X53" i="8" s="1"/>
  <c r="W54" i="8"/>
  <c r="W55" i="8" s="1"/>
  <c r="X54" i="8" l="1"/>
  <c r="X55" i="8" s="1"/>
  <c r="EU16" i="14" l="1"/>
  <c r="EU9" i="14"/>
  <c r="EU15" i="14"/>
  <c r="EU11" i="14"/>
  <c r="EU8" i="14"/>
</calcChain>
</file>

<file path=xl/comments1.xml><?xml version="1.0" encoding="utf-8"?>
<comments xmlns="http://schemas.openxmlformats.org/spreadsheetml/2006/main">
  <authors>
    <author>Diovísio Soares</author>
  </authors>
  <commentList>
    <comment ref="BW53" authorId="0" shapeId="0">
      <text>
        <r>
          <rPr>
            <b/>
            <sz val="9"/>
            <color indexed="81"/>
            <rFont val="Tahoma"/>
            <family val="2"/>
          </rPr>
          <t>Diovísio Soares:</t>
        </r>
        <r>
          <rPr>
            <sz val="9"/>
            <color indexed="81"/>
            <rFont val="Tahoma"/>
            <family val="2"/>
          </rPr>
          <t xml:space="preserve">
Valor de Regarga n foi incluido pk já se encontra representado no pagamento de serviços </t>
        </r>
      </text>
    </comment>
  </commentList>
</comments>
</file>

<file path=xl/comments2.xml><?xml version="1.0" encoding="utf-8"?>
<comments xmlns="http://schemas.openxmlformats.org/spreadsheetml/2006/main">
  <authors>
    <author>Diovísio Soares</author>
  </authors>
  <commentList>
    <comment ref="A4" authorId="0" shapeId="0">
      <text>
        <r>
          <rPr>
            <b/>
            <sz val="9"/>
            <color indexed="81"/>
            <rFont val="Tahoma"/>
            <family val="2"/>
          </rPr>
          <t>Diovísio Soares:</t>
        </r>
        <r>
          <rPr>
            <sz val="9"/>
            <color indexed="81"/>
            <rFont val="Tahoma"/>
            <family val="2"/>
          </rPr>
          <t xml:space="preserve">
levantamento</t>
        </r>
      </text>
    </comment>
    <comment ref="A13" authorId="0" shapeId="0">
      <text>
        <r>
          <rPr>
            <b/>
            <sz val="9"/>
            <color indexed="81"/>
            <rFont val="Tahoma"/>
            <family val="2"/>
          </rPr>
          <t>Diovísio Soares:</t>
        </r>
        <r>
          <rPr>
            <sz val="9"/>
            <color indexed="81"/>
            <rFont val="Tahoma"/>
            <family val="2"/>
          </rPr>
          <t xml:space="preserve">
Recargas de Telemóveis</t>
        </r>
      </text>
    </comment>
    <comment ref="A22" authorId="0" shapeId="0">
      <text>
        <r>
          <rPr>
            <b/>
            <sz val="9"/>
            <color indexed="81"/>
            <rFont val="Tahoma"/>
            <family val="2"/>
          </rPr>
          <t>Diovísio Soares:</t>
        </r>
        <r>
          <rPr>
            <sz val="9"/>
            <color indexed="81"/>
            <rFont val="Tahoma"/>
            <family val="2"/>
          </rPr>
          <t xml:space="preserve">
Compra Via POS</t>
        </r>
      </text>
    </comment>
    <comment ref="A28" authorId="0" shapeId="0">
      <text>
        <r>
          <rPr>
            <b/>
            <sz val="9"/>
            <color indexed="81"/>
            <rFont val="Tahoma"/>
            <family val="2"/>
          </rPr>
          <t>Diovísio Soares:</t>
        </r>
        <r>
          <rPr>
            <sz val="9"/>
            <color indexed="81"/>
            <rFont val="Tahoma"/>
            <family val="2"/>
          </rPr>
          <t xml:space="preserve">
AccountTransfer</t>
        </r>
      </text>
    </comment>
    <comment ref="A40" authorId="0" shapeId="0">
      <text>
        <r>
          <rPr>
            <b/>
            <sz val="9"/>
            <color indexed="81"/>
            <rFont val="Tahoma"/>
            <family val="2"/>
          </rPr>
          <t>Diovísio Soares:</t>
        </r>
        <r>
          <rPr>
            <sz val="9"/>
            <color indexed="81"/>
            <rFont val="Tahoma"/>
            <family val="2"/>
          </rPr>
          <t xml:space="preserve">
Withdrawal</t>
        </r>
      </text>
    </comment>
    <comment ref="A49" authorId="0" shapeId="0">
      <text>
        <r>
          <rPr>
            <b/>
            <sz val="9"/>
            <color indexed="81"/>
            <rFont val="Tahoma"/>
            <family val="2"/>
          </rPr>
          <t>Diovísio Soares:</t>
        </r>
        <r>
          <rPr>
            <sz val="9"/>
            <color indexed="81"/>
            <rFont val="Tahoma"/>
            <family val="2"/>
          </rPr>
          <t xml:space="preserve">
Recargas de Telemóveis
</t>
        </r>
      </text>
    </comment>
    <comment ref="A58" authorId="0" shapeId="0">
      <text>
        <r>
          <rPr>
            <b/>
            <sz val="9"/>
            <color indexed="81"/>
            <rFont val="Tahoma"/>
            <family val="2"/>
          </rPr>
          <t>Diovísio Soares:</t>
        </r>
        <r>
          <rPr>
            <sz val="9"/>
            <color indexed="81"/>
            <rFont val="Tahoma"/>
            <family val="2"/>
          </rPr>
          <t xml:space="preserve">
Compra Via POS</t>
        </r>
      </text>
    </comment>
  </commentList>
</comments>
</file>

<file path=xl/comments3.xml><?xml version="1.0" encoding="utf-8"?>
<comments xmlns="http://schemas.openxmlformats.org/spreadsheetml/2006/main">
  <authors>
    <author>Diovísio Soares</author>
  </authors>
  <commentList>
    <comment ref="A4" authorId="0" shapeId="0">
      <text>
        <r>
          <rPr>
            <b/>
            <sz val="9"/>
            <color indexed="81"/>
            <rFont val="Tahoma"/>
            <family val="2"/>
          </rPr>
          <t>Diovísio Soares:</t>
        </r>
        <r>
          <rPr>
            <sz val="9"/>
            <color indexed="81"/>
            <rFont val="Tahoma"/>
            <family val="2"/>
          </rPr>
          <t xml:space="preserve">
levantamento
</t>
        </r>
      </text>
    </comment>
    <comment ref="A41" authorId="0" shapeId="0">
      <text>
        <r>
          <rPr>
            <b/>
            <sz val="9"/>
            <color indexed="81"/>
            <rFont val="Tahoma"/>
            <family val="2"/>
          </rPr>
          <t>Diovísio Soares:</t>
        </r>
        <r>
          <rPr>
            <sz val="9"/>
            <color indexed="81"/>
            <rFont val="Tahoma"/>
            <family val="2"/>
          </rPr>
          <t xml:space="preserve">
Levantamento
</t>
        </r>
      </text>
    </comment>
  </commentList>
</comments>
</file>

<file path=xl/sharedStrings.xml><?xml version="1.0" encoding="utf-8"?>
<sst xmlns="http://schemas.openxmlformats.org/spreadsheetml/2006/main" count="956" uniqueCount="238">
  <si>
    <t>Número de Cartões</t>
  </si>
  <si>
    <t>Débito</t>
  </si>
  <si>
    <t>Crédito</t>
  </si>
  <si>
    <t>Número de máquinas</t>
  </si>
  <si>
    <t>ATM´s</t>
  </si>
  <si>
    <t>POS´s</t>
  </si>
  <si>
    <t>Transferências</t>
  </si>
  <si>
    <t>Levantamentos</t>
  </si>
  <si>
    <t>Pagamentos de Serviços</t>
  </si>
  <si>
    <t>Volume de transacções efectuadas em ATM</t>
  </si>
  <si>
    <t>Valor de transacções efectuadas em ATM</t>
  </si>
  <si>
    <t>Número de Contas</t>
  </si>
  <si>
    <t>Quantidade de subscritores</t>
  </si>
  <si>
    <t>Internet Banking</t>
  </si>
  <si>
    <t>Volume dos pagamentos  efectuados</t>
  </si>
  <si>
    <t>Valor dos pagamentos efectuados</t>
  </si>
  <si>
    <t>Volume das transferências efectuadas</t>
  </si>
  <si>
    <t>Valor das transferências efectuadas</t>
  </si>
  <si>
    <t>Volume de transacções efectuadas  (pagamentos)</t>
  </si>
  <si>
    <t xml:space="preserve"> </t>
  </si>
  <si>
    <t>Mé-zochi</t>
  </si>
  <si>
    <t>Lobata</t>
  </si>
  <si>
    <t>cantagalo</t>
  </si>
  <si>
    <t>Caué</t>
  </si>
  <si>
    <t>Região Autónoma do Principe</t>
  </si>
  <si>
    <t>Número de ATM´s</t>
  </si>
  <si>
    <t>Número de POS´s</t>
  </si>
  <si>
    <t>Volume de transacções</t>
  </si>
  <si>
    <t xml:space="preserve">ATM´s </t>
  </si>
  <si>
    <t>Valor de transacções (em mil Dobras)</t>
  </si>
  <si>
    <t xml:space="preserve">POS´s </t>
  </si>
  <si>
    <t>Emitidos</t>
  </si>
  <si>
    <t>Ativos</t>
  </si>
  <si>
    <t>estatísticas mensais</t>
  </si>
  <si>
    <t>Ano-11</t>
  </si>
  <si>
    <t>Ano-12</t>
  </si>
  <si>
    <t>Ano-13</t>
  </si>
  <si>
    <t>Até Ano -12</t>
  </si>
  <si>
    <t>Ano-14</t>
  </si>
  <si>
    <t>Ano-15</t>
  </si>
  <si>
    <t xml:space="preserve">   (Incluem apenas Operações Realizadas com Sucesso)</t>
  </si>
  <si>
    <t>Operação/Ano</t>
  </si>
  <si>
    <t>Números de Set/2011</t>
  </si>
  <si>
    <t>Números de Out/2011</t>
  </si>
  <si>
    <t>Números de Nov/2011</t>
  </si>
  <si>
    <t>Números de Dez/2011</t>
  </si>
  <si>
    <t>Números de Jan/2012</t>
  </si>
  <si>
    <t>Números de Fev/2012</t>
  </si>
  <si>
    <t>Números de Mar/2012</t>
  </si>
  <si>
    <t>Números de Abr/2012</t>
  </si>
  <si>
    <t>Números de Mai/2012</t>
  </si>
  <si>
    <t>Números de Jun/2012</t>
  </si>
  <si>
    <t xml:space="preserve"> 2015* </t>
  </si>
  <si>
    <t>TOTAL</t>
  </si>
  <si>
    <t>Validação de Pin´s</t>
  </si>
  <si>
    <t>Alteração de Pin´s</t>
  </si>
  <si>
    <t>Consulta do NIB</t>
  </si>
  <si>
    <t>Consulta de Saldo</t>
  </si>
  <si>
    <t>Consulta de Movimentos</t>
  </si>
  <si>
    <t>Recargas de telemóveis</t>
  </si>
  <si>
    <t>Compras nos TPA</t>
  </si>
  <si>
    <t>Cartões Capturados</t>
  </si>
  <si>
    <t>Total Operações</t>
  </si>
  <si>
    <t>Ano</t>
  </si>
  <si>
    <t>Valor de Set.2011</t>
  </si>
  <si>
    <t>Valor de Out.2011</t>
  </si>
  <si>
    <t>Valor de Nov.2011</t>
  </si>
  <si>
    <t>Valor de Dez.2011</t>
  </si>
  <si>
    <t>Transferências (Dbs)</t>
  </si>
  <si>
    <t>Levantamentos (Dbs)</t>
  </si>
  <si>
    <t>Compras (TPA)</t>
  </si>
  <si>
    <t>Carregamentos de telefones</t>
  </si>
  <si>
    <t>Totais em MM STD</t>
  </si>
  <si>
    <t>Produção de Cartões/ATM (nº.)</t>
  </si>
  <si>
    <t>Produção de Cartões /Sup. POS(nº.)</t>
  </si>
  <si>
    <t>Total de Cartões</t>
  </si>
  <si>
    <t>Local</t>
  </si>
  <si>
    <t>Nº de ATM</t>
  </si>
  <si>
    <t>Nº de POS´s</t>
  </si>
  <si>
    <t>RAP</t>
  </si>
  <si>
    <t>Agua Grande</t>
  </si>
  <si>
    <t>Mé-Zochi</t>
  </si>
  <si>
    <t>Lembá</t>
  </si>
  <si>
    <t>Cantagalo</t>
  </si>
  <si>
    <t>Total</t>
  </si>
  <si>
    <t>Var. Homóloga 2015/2014</t>
  </si>
  <si>
    <t>I Trim-12</t>
  </si>
  <si>
    <t>II Trim-12</t>
  </si>
  <si>
    <t>III Trim-12</t>
  </si>
  <si>
    <t>IVTrim-12</t>
  </si>
  <si>
    <t>I Trim-13</t>
  </si>
  <si>
    <t>II Trim-13</t>
  </si>
  <si>
    <t>III Trim-13</t>
  </si>
  <si>
    <t>IVTrim-13</t>
  </si>
  <si>
    <t>I Trim-14</t>
  </si>
  <si>
    <t>II Trim-14</t>
  </si>
  <si>
    <t>III Trim-14</t>
  </si>
  <si>
    <t>IVTrim-14</t>
  </si>
  <si>
    <t>I Trim-15</t>
  </si>
  <si>
    <t>II Trim-15</t>
  </si>
  <si>
    <t>III Trim-15</t>
  </si>
  <si>
    <t>IVTrim-15</t>
  </si>
  <si>
    <t>* Mil Dobras</t>
  </si>
  <si>
    <t>Levantamentos *</t>
  </si>
  <si>
    <t>Transferências *</t>
  </si>
  <si>
    <t>Pagamentos de Serviços *</t>
  </si>
  <si>
    <t>Valor de transacções efectuadas (pagamentos) *</t>
  </si>
  <si>
    <t>Valor de transacções efectuadas em ATM *</t>
  </si>
  <si>
    <r>
      <t xml:space="preserve">Levantamentos </t>
    </r>
    <r>
      <rPr>
        <b/>
        <sz val="9"/>
        <color indexed="8"/>
        <rFont val="Arial"/>
        <family val="2"/>
      </rPr>
      <t>*</t>
    </r>
  </si>
  <si>
    <r>
      <t>Transferências</t>
    </r>
    <r>
      <rPr>
        <b/>
        <sz val="9"/>
        <color indexed="8"/>
        <rFont val="Arial"/>
        <family val="2"/>
      </rPr>
      <t xml:space="preserve"> *</t>
    </r>
  </si>
  <si>
    <r>
      <t xml:space="preserve">Pagamentos de Serviços </t>
    </r>
    <r>
      <rPr>
        <b/>
        <sz val="9"/>
        <color indexed="8"/>
        <rFont val="Arial"/>
        <family val="2"/>
      </rPr>
      <t>*</t>
    </r>
  </si>
  <si>
    <r>
      <t xml:space="preserve">Valor de transacções efectuadas (pagamentos) </t>
    </r>
    <r>
      <rPr>
        <b/>
        <sz val="9"/>
        <color indexed="8"/>
        <rFont val="Arial"/>
        <family val="2"/>
      </rPr>
      <t>*</t>
    </r>
  </si>
  <si>
    <t>Fonte:Sistema de Pagamento Automático</t>
  </si>
  <si>
    <r>
      <rPr>
        <b/>
        <sz val="9"/>
        <color indexed="8"/>
        <rFont val="Arial"/>
        <family val="2"/>
      </rPr>
      <t>*</t>
    </r>
    <r>
      <rPr>
        <sz val="8"/>
        <color indexed="8"/>
        <rFont val="Arial"/>
        <family val="2"/>
      </rPr>
      <t xml:space="preserve"> Mil Dobras</t>
    </r>
  </si>
  <si>
    <t>ESTATÍSTICA DO SISTEMA DE PAGAMENTO AUTOMÁTICO</t>
  </si>
  <si>
    <t>Cartões Activos</t>
  </si>
  <si>
    <t>Recarga de Telemovel</t>
  </si>
  <si>
    <t>Consulta NIB</t>
  </si>
  <si>
    <t xml:space="preserve">Alteração de PIN´s </t>
  </si>
  <si>
    <t>Água Grande</t>
  </si>
  <si>
    <t>nº de transferências efectuadas</t>
  </si>
  <si>
    <t>Volume de Pagamento de Serviços</t>
  </si>
  <si>
    <t>nº depagamento de serviços efectuadas</t>
  </si>
  <si>
    <t>Outras Operações</t>
  </si>
  <si>
    <t xml:space="preserve">                         ESTATÍSTICA DO SISTEMA DE PAGAMENTO AUTOMÁTICO</t>
  </si>
  <si>
    <t>Lemba</t>
  </si>
  <si>
    <t>ATM's</t>
  </si>
  <si>
    <t>Quantidade de Cartões Emitidos</t>
  </si>
  <si>
    <t xml:space="preserve">Quantidade de transacções efectuadas </t>
  </si>
  <si>
    <t>Quantidade de máquinas</t>
  </si>
  <si>
    <t>Var.15/14(%)</t>
  </si>
  <si>
    <r>
      <t xml:space="preserve">Montante de transacções efectuadas  </t>
    </r>
    <r>
      <rPr>
        <i/>
        <sz val="9"/>
        <color indexed="8"/>
        <rFont val="Calibri"/>
        <family val="2"/>
        <scheme val="minor"/>
      </rPr>
      <t>(em millhões dobras)</t>
    </r>
  </si>
  <si>
    <r>
      <t xml:space="preserve">Montante de transacções efectuadas </t>
    </r>
    <r>
      <rPr>
        <sz val="11"/>
        <color indexed="8"/>
        <rFont val="Calibri"/>
        <family val="2"/>
        <scheme val="minor"/>
      </rPr>
      <t xml:space="preserve"> </t>
    </r>
    <r>
      <rPr>
        <i/>
        <sz val="9"/>
        <color indexed="8"/>
        <rFont val="Calibri"/>
        <family val="2"/>
        <scheme val="minor"/>
      </rPr>
      <t>(em millhões dobras)</t>
    </r>
  </si>
  <si>
    <t>I Trim-16</t>
  </si>
  <si>
    <t>II Trim-16</t>
  </si>
  <si>
    <t>III Trim-16</t>
  </si>
  <si>
    <t>IVTrim-16</t>
  </si>
  <si>
    <t>Ano-16</t>
  </si>
  <si>
    <t>Var.16/15(%)</t>
  </si>
  <si>
    <t>APOIO</t>
  </si>
  <si>
    <t>ANO 2016</t>
  </si>
  <si>
    <t>OPERAÇÕES</t>
  </si>
  <si>
    <t>BANCOS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</si>
  <si>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</si>
  <si>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</si>
  <si>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</si>
  <si>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</si>
  <si>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</si>
  <si>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</si>
  <si>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</si>
  <si>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</si>
  <si>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</si>
  <si>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</si>
  <si>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</si>
  <si>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</si>
  <si>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 STD</t>
  </si>
  <si>
    <t>EURO</t>
  </si>
  <si>
    <t>Withdrawal</t>
  </si>
  <si>
    <t>BISTP</t>
  </si>
  <si>
    <t>A. F. BANK</t>
  </si>
  <si>
    <t>AccountEnquiry</t>
  </si>
  <si>
    <t>B. EQUADOR</t>
  </si>
  <si>
    <t>AccountTransfer</t>
  </si>
  <si>
    <t>COBSTP</t>
  </si>
  <si>
    <t>BalanceEnquiry</t>
  </si>
  <si>
    <t>ECOBANK</t>
  </si>
  <si>
    <t>CardCaptured</t>
  </si>
  <si>
    <t>ENERGY</t>
  </si>
  <si>
    <t>CloseSession</t>
  </si>
  <si>
    <t>BGFI  BANK</t>
  </si>
  <si>
    <t>Events</t>
  </si>
  <si>
    <t>LoadKeys</t>
  </si>
  <si>
    <t>LoadNotes</t>
  </si>
  <si>
    <t>NIBEnquiry</t>
  </si>
  <si>
    <t>RechargeMobileConfirm</t>
  </si>
  <si>
    <t>PinChange</t>
  </si>
  <si>
    <t>Ping</t>
  </si>
  <si>
    <t>PinValidation</t>
  </si>
  <si>
    <t>Purchase</t>
  </si>
  <si>
    <t>Compra Via POS</t>
  </si>
  <si>
    <t>RechargeMobile</t>
  </si>
  <si>
    <t>Recargas de Telemóveis</t>
  </si>
  <si>
    <t>StatementEnquiry</t>
  </si>
  <si>
    <t>Totals</t>
  </si>
  <si>
    <t>UnloadCards</t>
  </si>
  <si>
    <t>UnloadNotes</t>
  </si>
  <si>
    <t>BGFI BANK</t>
  </si>
  <si>
    <t>EMISSOR</t>
  </si>
  <si>
    <t xml:space="preserve">TOTAL </t>
  </si>
  <si>
    <t xml:space="preserve">Validação de PIN´s </t>
  </si>
  <si>
    <t>Alteração de PIN´s</t>
  </si>
  <si>
    <t>Consulta de Movimento</t>
  </si>
  <si>
    <t>Cartões capturados</t>
  </si>
  <si>
    <t>Produção total de cartões</t>
  </si>
  <si>
    <t>Cartões de Débitos</t>
  </si>
  <si>
    <t>Cartões de Supervisor</t>
  </si>
  <si>
    <t>Produção de cartões</t>
  </si>
  <si>
    <t>BGFI  BANK</t>
  </si>
  <si>
    <t>Fonte: Sistema de Pagamento Automático e tratamento da Direcção de Estatísticas Económicas e Financeiras</t>
  </si>
  <si>
    <t>check</t>
  </si>
  <si>
    <t>Check</t>
  </si>
  <si>
    <t>IV Trim-16</t>
  </si>
  <si>
    <t>Fonte: SPAUT e tratamento da Direcção de Estatísticas Económicas e Financeiras</t>
  </si>
  <si>
    <t>*Nos termos do artigo 4º. do Decreto-lei nr.15/2017 da Reforma Monetária, a estatística passa a ter designação Db</t>
  </si>
  <si>
    <t>OPERAÇÕES NOS ATM's</t>
  </si>
  <si>
    <r>
      <t xml:space="preserve">Quantidade de transacções efectuadas </t>
    </r>
    <r>
      <rPr>
        <i/>
        <sz val="9"/>
        <color rgb="FF000000"/>
        <rFont val="Calibri"/>
        <family val="2"/>
      </rPr>
      <t>(un.)</t>
    </r>
  </si>
  <si>
    <r>
      <t xml:space="preserve">Montante  </t>
    </r>
    <r>
      <rPr>
        <i/>
        <sz val="9"/>
        <color rgb="FF000000"/>
        <rFont val="Calibri"/>
        <family val="2"/>
      </rPr>
      <t>(em mil dobras)</t>
    </r>
  </si>
  <si>
    <r>
      <t xml:space="preserve">Outras Operações </t>
    </r>
    <r>
      <rPr>
        <i/>
        <sz val="9"/>
        <color rgb="FF000000"/>
        <rFont val="Calibri"/>
        <family val="2"/>
      </rPr>
      <t>(un.)</t>
    </r>
  </si>
  <si>
    <t>OPERAÇÕES NOS POS's</t>
  </si>
  <si>
    <t>Compras</t>
  </si>
  <si>
    <t>Cartões Emitidos</t>
  </si>
  <si>
    <t>Recarga de Telemóvel</t>
  </si>
  <si>
    <r>
      <t xml:space="preserve">Montante de transacções efectuadas  </t>
    </r>
    <r>
      <rPr>
        <i/>
        <sz val="9"/>
        <color rgb="FF000000"/>
        <rFont val="Calibri"/>
        <family val="2"/>
      </rPr>
      <t>(em mil dobras)</t>
    </r>
  </si>
  <si>
    <t>Consulta a IBAN</t>
  </si>
  <si>
    <t>Cancelamentos</t>
  </si>
  <si>
    <t>Compra</t>
  </si>
  <si>
    <t>Carregamento de Contas TELEFÓNICAS</t>
  </si>
  <si>
    <t>Pagamento de Servicos</t>
  </si>
  <si>
    <t>Devolução</t>
  </si>
  <si>
    <t>dos quais Novos terminais</t>
  </si>
  <si>
    <r>
      <t xml:space="preserve">Montante de transacções efectuadas </t>
    </r>
    <r>
      <rPr>
        <i/>
        <sz val="9"/>
        <color rgb="FF000000"/>
        <rFont val="Calibri"/>
        <family val="2"/>
      </rPr>
      <t>(em mil dobras)</t>
    </r>
  </si>
  <si>
    <t>Ano-17</t>
  </si>
  <si>
    <t>Ano-18</t>
  </si>
  <si>
    <t>I Trim-17</t>
  </si>
  <si>
    <t>II Trim-17</t>
  </si>
  <si>
    <t>III Trim-17</t>
  </si>
  <si>
    <t>IV Trim-17</t>
  </si>
  <si>
    <t>I Trim-18</t>
  </si>
  <si>
    <t>II Trim-18</t>
  </si>
  <si>
    <t>III Trim-18</t>
  </si>
  <si>
    <t>IV Trim-18</t>
  </si>
  <si>
    <r>
      <t xml:space="preserve">Quantidade de Terminais ATM's  </t>
    </r>
    <r>
      <rPr>
        <b/>
        <i/>
        <sz val="9"/>
        <color rgb="FF000000"/>
        <rFont val="Calibri"/>
        <family val="2"/>
      </rPr>
      <t>(quantidade em fim de periodo)</t>
    </r>
  </si>
  <si>
    <r>
      <t xml:space="preserve">Quantidade de Terminais ATM's por Distrito </t>
    </r>
    <r>
      <rPr>
        <b/>
        <i/>
        <sz val="9"/>
        <color rgb="FF000000"/>
        <rFont val="Calibri"/>
        <family val="2"/>
      </rPr>
      <t>(un.)</t>
    </r>
  </si>
  <si>
    <r>
      <t xml:space="preserve">Quantidade de Terminais POS's </t>
    </r>
    <r>
      <rPr>
        <b/>
        <i/>
        <sz val="9"/>
        <color rgb="FF000000"/>
        <rFont val="Calibri"/>
        <family val="2"/>
      </rPr>
      <t>(quantidade em fim de periodo)</t>
    </r>
  </si>
  <si>
    <r>
      <t xml:space="preserve">Quantidade de Terminais POS´s por Distrito </t>
    </r>
    <r>
      <rPr>
        <b/>
        <i/>
        <sz val="9"/>
        <color rgb="FF000000"/>
        <rFont val="Calibri"/>
        <family val="2"/>
      </rPr>
      <t>(un.)</t>
    </r>
  </si>
  <si>
    <t>CARTÃO INTERNACIONAL</t>
  </si>
  <si>
    <t>CARTÃO NACIONAL</t>
  </si>
  <si>
    <t xml:space="preserve">                         ESTATÍSTICA DAS OPERAÇÕES COM CARTÕES DE PAGAMENTOS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</si>
</sst>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-* #,##0.00\ _€_-;\-* #,##0.00\ _€_-;_-* &quot;-&quot;??\ _€_-;_-@_-"/>
    <numFmt numFmtId="164" formatCode="_-* #,##0.00\ _M_T_-;\-* #,##0.00\ _M_T_-;_-* &quot;-&quot;??\ _M_T_-;_-@_-"/>
    <numFmt numFmtId="165" formatCode="[$-409]mmm\-yy;@"/>
    <numFmt numFmtId="166" formatCode="_-* #,##0\ _M_T_-;\-* #,##0\ _M_T_-;_-* &quot;-&quot;??\ _M_T_-;_-@_-"/>
    <numFmt numFmtId="167" formatCode="0.000000000000"/>
    <numFmt numFmtId="168" formatCode="_-* #,##0\ _€_-;\-* #,##0\ _€_-;_-* &quot;-&quot;??\ _€_-;_-@_-"/>
    <numFmt numFmtId="169" formatCode="_ * #,##0.00_ ;_ * \-#,##0.00_ ;_ * &quot;-&quot;??_ ;_ @_ "/>
    <numFmt numFmtId="170" formatCode="_-* #,##0.00\ _M_t_-;\-* #,##0.00\ _M_t_-;_-* &quot;-&quot;??\ _M_t_-;_-@_-"/>
    <numFmt numFmtId="171" formatCode="_(* #,##0.00_);_(* \(#,##0.00\);_(* &quot;-&quot;??_);_(@_)"/>
  </numFmts>
  <fonts count="76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sz val="9"/>
      <color theme="1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theme="1"/>
      <name val="Arial"/>
      <family val="2"/>
    </font>
    <font>
      <sz val="11"/>
      <color theme="1"/>
      <name val="Calibri"/>
      <family val="2"/>
      <scheme val="minor"/>
    </font>
    <font>
      <b/>
      <sz val="10"/>
      <color theme="1"/>
      <name val="Cambria"/>
      <family val="1"/>
      <scheme val="major"/>
    </font>
    <font>
      <b/>
      <sz val="10"/>
      <color rgb="FF0000CC"/>
      <name val="Cambria"/>
      <family val="1"/>
      <scheme val="major"/>
    </font>
    <font>
      <sz val="10"/>
      <color theme="1"/>
      <name val="Cambria"/>
      <family val="1"/>
      <scheme val="major"/>
    </font>
    <font>
      <sz val="10"/>
      <name val="Cambria"/>
      <family val="1"/>
      <scheme val="major"/>
    </font>
    <font>
      <b/>
      <sz val="16"/>
      <name val="Calibri"/>
      <family val="2"/>
      <scheme val="minor"/>
    </font>
    <font>
      <sz val="8"/>
      <color theme="1"/>
      <name val="Arial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0"/>
      <color indexed="8"/>
      <name val="Tahoma"/>
      <family val="2"/>
    </font>
    <font>
      <b/>
      <sz val="11"/>
      <color indexed="63"/>
      <name val="Calibri"/>
      <family val="2"/>
    </font>
    <font>
      <sz val="10"/>
      <name val="MS Sans Serif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Calibri"/>
      <family val="2"/>
      <scheme val="minor"/>
    </font>
    <font>
      <i/>
      <sz val="8"/>
      <color theme="1"/>
      <name val="Arial"/>
      <family val="2"/>
    </font>
    <font>
      <i/>
      <sz val="9"/>
      <color indexed="8"/>
      <name val="Calibri"/>
      <family val="2"/>
      <scheme val="minor"/>
    </font>
    <font>
      <b/>
      <sz val="8"/>
      <color indexed="8"/>
      <name val="Arial"/>
      <family val="2"/>
    </font>
    <font>
      <b/>
      <sz val="9"/>
      <color theme="1"/>
      <name val="Cambria"/>
      <family val="1"/>
      <scheme val="major"/>
    </font>
    <font>
      <sz val="9"/>
      <color theme="1"/>
      <name val="Cambria"/>
      <family val="1"/>
      <scheme val="major"/>
    </font>
    <font>
      <sz val="9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9"/>
      <color rgb="FF000000"/>
      <name val="Cambria"/>
      <family val="1"/>
    </font>
    <font>
      <sz val="9"/>
      <color rgb="FF000000"/>
      <name val="Cambria"/>
      <family val="1"/>
    </font>
    <font>
      <sz val="9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mbria"/>
      <family val="1"/>
      <scheme val="major"/>
    </font>
    <font>
      <sz val="11"/>
      <color rgb="FFFF0000"/>
      <name val="Calibri"/>
      <family val="2"/>
      <scheme val="minor"/>
    </font>
    <font>
      <sz val="9"/>
      <color rgb="FFFF0000"/>
      <name val="Cambria"/>
      <family val="1"/>
      <scheme val="major"/>
    </font>
    <font>
      <b/>
      <sz val="9"/>
      <color rgb="FFFF0000"/>
      <name val="Cambria"/>
      <family val="1"/>
      <scheme val="major"/>
    </font>
    <font>
      <sz val="9"/>
      <color rgb="FFFF0000"/>
      <name val="Cambria"/>
      <family val="1"/>
    </font>
    <font>
      <i/>
      <sz val="11"/>
      <color rgb="FFFF0000"/>
      <name val="Calibri"/>
      <family val="2"/>
      <scheme val="minor"/>
    </font>
    <font>
      <b/>
      <sz val="11"/>
      <color theme="1"/>
      <name val="Cambria"/>
      <family val="1"/>
      <scheme val="major"/>
    </font>
    <font>
      <b/>
      <sz val="9"/>
      <color theme="0"/>
      <name val="Cambria"/>
      <family val="1"/>
      <scheme val="major"/>
    </font>
    <font>
      <b/>
      <sz val="14"/>
      <color rgb="FFCB9B51"/>
      <name val="Arial"/>
      <family val="2"/>
    </font>
    <font>
      <sz val="8"/>
      <name val="Arial"/>
      <family val="2"/>
    </font>
    <font>
      <sz val="10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i/>
      <sz val="9"/>
      <color rgb="FF000000"/>
      <name val="Calibri"/>
      <family val="2"/>
    </font>
    <font>
      <i/>
      <sz val="9"/>
      <color rgb="FFFF0000"/>
      <name val="Calibri"/>
      <family val="2"/>
    </font>
    <font>
      <sz val="9"/>
      <color rgb="FF000000"/>
      <name val="Arial"/>
      <family val="2"/>
    </font>
    <font>
      <b/>
      <sz val="10"/>
      <color rgb="FFFFFFFF"/>
      <name val="Arial"/>
      <family val="2"/>
    </font>
    <font>
      <b/>
      <i/>
      <sz val="9"/>
      <color rgb="FF000000"/>
      <name val="Calibri"/>
      <family val="2"/>
    </font>
    <font>
      <b/>
      <sz val="11"/>
      <color rgb="FFCB9B51"/>
      <name val="Calibri"/>
      <family val="2"/>
    </font>
    <font>
      <sz val="11"/>
      <name val="Calibri"/>
      <family val="2"/>
    </font>
    <font>
      <i/>
      <sz val="9"/>
      <name val="Calibri"/>
      <family val="2"/>
    </font>
  </fonts>
  <fills count="3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B9B51"/>
        <bgColor indexed="64"/>
      </patternFill>
    </fill>
    <fill>
      <patternFill patternType="solid">
        <fgColor rgb="FFCB9B51"/>
        <bgColor rgb="FF000000"/>
      </patternFill>
    </fill>
  </fills>
  <borders count="6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69">
    <xf numFmtId="0" fontId="0" fillId="0" borderId="0"/>
    <xf numFmtId="16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2" borderId="0" applyNumberFormat="0" applyBorder="0" applyAlignment="0" applyProtection="0"/>
    <xf numFmtId="0" fontId="20" fillId="15" borderId="0" applyNumberFormat="0" applyBorder="0" applyAlignment="0" applyProtection="0"/>
    <xf numFmtId="0" fontId="20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6" borderId="0" applyNumberFormat="0" applyBorder="0" applyAlignment="0" applyProtection="0"/>
    <xf numFmtId="0" fontId="22" fillId="10" borderId="0" applyNumberFormat="0" applyBorder="0" applyAlignment="0" applyProtection="0"/>
    <xf numFmtId="0" fontId="23" fillId="27" borderId="56" applyNumberFormat="0" applyAlignment="0" applyProtection="0"/>
    <xf numFmtId="0" fontId="24" fillId="28" borderId="57" applyNumberFormat="0" applyAlignment="0" applyProtection="0"/>
    <xf numFmtId="43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0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6" fillId="0" borderId="0" applyFont="0" applyFill="0" applyBorder="0" applyAlignment="0" applyProtection="0"/>
    <xf numFmtId="170" fontId="25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6" fillId="0" borderId="0" applyFont="0" applyFill="0" applyBorder="0" applyAlignment="0" applyProtection="0"/>
    <xf numFmtId="171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6" fillId="0" borderId="0" applyFont="0" applyFill="0" applyBorder="0" applyAlignment="0" applyProtection="0"/>
    <xf numFmtId="170" fontId="25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11" borderId="0" applyNumberFormat="0" applyBorder="0" applyAlignment="0" applyProtection="0"/>
    <xf numFmtId="0" fontId="29" fillId="0" borderId="58" applyNumberFormat="0" applyFill="0" applyAlignment="0" applyProtection="0"/>
    <xf numFmtId="0" fontId="30" fillId="0" borderId="59" applyNumberFormat="0" applyFill="0" applyAlignment="0" applyProtection="0"/>
    <xf numFmtId="0" fontId="31" fillId="0" borderId="60" applyNumberFormat="0" applyFill="0" applyAlignment="0" applyProtection="0"/>
    <xf numFmtId="0" fontId="31" fillId="0" borderId="0" applyNumberFormat="0" applyFill="0" applyBorder="0" applyAlignment="0" applyProtection="0"/>
    <xf numFmtId="0" fontId="32" fillId="14" borderId="56" applyNumberFormat="0" applyAlignment="0" applyProtection="0"/>
    <xf numFmtId="0" fontId="33" fillId="0" borderId="61" applyNumberFormat="0" applyFill="0" applyAlignment="0" applyProtection="0"/>
    <xf numFmtId="0" fontId="34" fillId="29" borderId="0" applyNumberFormat="0" applyBorder="0" applyAlignment="0" applyProtection="0"/>
    <xf numFmtId="0" fontId="25" fillId="0" borderId="0"/>
    <xf numFmtId="0" fontId="6" fillId="0" borderId="0"/>
    <xf numFmtId="0" fontId="25" fillId="0" borderId="0"/>
    <xf numFmtId="0" fontId="35" fillId="0" borderId="0">
      <alignment vertical="top"/>
    </xf>
    <xf numFmtId="0" fontId="26" fillId="0" borderId="0"/>
    <xf numFmtId="0" fontId="25" fillId="0" borderId="0"/>
    <xf numFmtId="0" fontId="25" fillId="0" borderId="0"/>
    <xf numFmtId="0" fontId="35" fillId="0" borderId="0">
      <alignment vertical="top"/>
    </xf>
    <xf numFmtId="0" fontId="25" fillId="0" borderId="0"/>
    <xf numFmtId="0" fontId="25" fillId="0" borderId="0"/>
    <xf numFmtId="0" fontId="25" fillId="0" borderId="0"/>
    <xf numFmtId="0" fontId="2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5" fillId="0" borderId="0"/>
    <xf numFmtId="0" fontId="6" fillId="0" borderId="0"/>
    <xf numFmtId="0" fontId="25" fillId="0" borderId="0"/>
    <xf numFmtId="0" fontId="6" fillId="0" borderId="0"/>
    <xf numFmtId="0" fontId="6" fillId="0" borderId="0"/>
    <xf numFmtId="0" fontId="6" fillId="0" borderId="0"/>
    <xf numFmtId="0" fontId="36" fillId="0" borderId="0"/>
    <xf numFmtId="0" fontId="6" fillId="0" borderId="0"/>
    <xf numFmtId="0" fontId="6" fillId="0" borderId="0"/>
    <xf numFmtId="0" fontId="36" fillId="0" borderId="0"/>
    <xf numFmtId="0" fontId="26" fillId="0" borderId="0"/>
    <xf numFmtId="0" fontId="26" fillId="0" borderId="0"/>
    <xf numFmtId="0" fontId="6" fillId="0" borderId="0"/>
    <xf numFmtId="0" fontId="26" fillId="0" borderId="0"/>
    <xf numFmtId="0" fontId="2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6" fillId="0" borderId="0"/>
    <xf numFmtId="0" fontId="6" fillId="0" borderId="0"/>
    <xf numFmtId="0" fontId="25" fillId="0" borderId="0"/>
    <xf numFmtId="0" fontId="6" fillId="0" borderId="0"/>
    <xf numFmtId="0" fontId="25" fillId="0" borderId="0"/>
    <xf numFmtId="0" fontId="25" fillId="30" borderId="62" applyNumberFormat="0" applyFont="0" applyAlignment="0" applyProtection="0"/>
    <xf numFmtId="0" fontId="6" fillId="8" borderId="55" applyNumberFormat="0" applyFont="0" applyAlignment="0" applyProtection="0"/>
    <xf numFmtId="0" fontId="6" fillId="8" borderId="55" applyNumberFormat="0" applyFont="0" applyAlignment="0" applyProtection="0"/>
    <xf numFmtId="0" fontId="6" fillId="8" borderId="55" applyNumberFormat="0" applyFont="0" applyAlignment="0" applyProtection="0"/>
    <xf numFmtId="0" fontId="6" fillId="8" borderId="55" applyNumberFormat="0" applyFont="0" applyAlignment="0" applyProtection="0"/>
    <xf numFmtId="0" fontId="37" fillId="27" borderId="63" applyNumberFormat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4" applyNumberFormat="0" applyFill="0" applyAlignment="0" applyProtection="0"/>
    <xf numFmtId="0" fontId="41" fillId="0" borderId="0" applyNumberFormat="0" applyFill="0" applyBorder="0" applyAlignment="0" applyProtection="0"/>
    <xf numFmtId="43" fontId="6" fillId="0" borderId="0" applyFont="0" applyFill="0" applyBorder="0" applyAlignment="0" applyProtection="0"/>
    <xf numFmtId="0" fontId="6" fillId="0" borderId="0"/>
  </cellStyleXfs>
  <cellXfs count="463">
    <xf numFmtId="0" fontId="0" fillId="0" borderId="0" xfId="0"/>
    <xf numFmtId="0" fontId="1" fillId="0" borderId="1" xfId="0" applyFont="1" applyFill="1" applyBorder="1"/>
    <xf numFmtId="0" fontId="1" fillId="0" borderId="0" xfId="0" applyFont="1" applyFill="1" applyBorder="1"/>
    <xf numFmtId="0" fontId="2" fillId="0" borderId="0" xfId="0" applyFont="1"/>
    <xf numFmtId="0" fontId="5" fillId="0" borderId="0" xfId="0" applyFont="1"/>
    <xf numFmtId="3" fontId="5" fillId="0" borderId="0" xfId="0" applyNumberFormat="1" applyFont="1"/>
    <xf numFmtId="0" fontId="2" fillId="0" borderId="0" xfId="0" applyFont="1" applyFill="1"/>
    <xf numFmtId="3" fontId="2" fillId="0" borderId="0" xfId="0" applyNumberFormat="1" applyFont="1"/>
    <xf numFmtId="0" fontId="2" fillId="4" borderId="0" xfId="0" applyFont="1" applyFill="1"/>
    <xf numFmtId="0" fontId="2" fillId="5" borderId="0" xfId="0" applyFont="1" applyFill="1"/>
    <xf numFmtId="0" fontId="3" fillId="0" borderId="2" xfId="0" applyFont="1" applyBorder="1"/>
    <xf numFmtId="165" fontId="4" fillId="0" borderId="2" xfId="0" applyNumberFormat="1" applyFont="1" applyBorder="1" applyAlignment="1">
      <alignment horizontal="right" vertical="center" wrapText="1"/>
    </xf>
    <xf numFmtId="0" fontId="4" fillId="2" borderId="3" xfId="0" applyFont="1" applyFill="1" applyBorder="1"/>
    <xf numFmtId="165" fontId="4" fillId="2" borderId="3" xfId="0" applyNumberFormat="1" applyFont="1" applyFill="1" applyBorder="1" applyAlignment="1">
      <alignment horizontal="right" vertical="center" wrapText="1"/>
    </xf>
    <xf numFmtId="0" fontId="4" fillId="3" borderId="3" xfId="0" applyFont="1" applyFill="1" applyBorder="1"/>
    <xf numFmtId="0" fontId="3" fillId="0" borderId="3" xfId="0" applyFont="1" applyBorder="1"/>
    <xf numFmtId="3" fontId="3" fillId="0" borderId="3" xfId="0" applyNumberFormat="1" applyFont="1" applyBorder="1" applyAlignment="1">
      <alignment horizontal="right"/>
    </xf>
    <xf numFmtId="166" fontId="3" fillId="0" borderId="3" xfId="1" applyNumberFormat="1" applyFont="1" applyBorder="1" applyAlignment="1">
      <alignment horizontal="right"/>
    </xf>
    <xf numFmtId="166" fontId="2" fillId="0" borderId="3" xfId="1" applyNumberFormat="1" applyFont="1" applyBorder="1"/>
    <xf numFmtId="166" fontId="1" fillId="0" borderId="3" xfId="1" applyNumberFormat="1" applyFont="1" applyBorder="1"/>
    <xf numFmtId="3" fontId="1" fillId="0" borderId="3" xfId="0" applyNumberFormat="1" applyFont="1" applyBorder="1"/>
    <xf numFmtId="3" fontId="3" fillId="0" borderId="3" xfId="0" applyNumberFormat="1" applyFont="1" applyFill="1" applyBorder="1" applyAlignment="1">
      <alignment horizontal="right"/>
    </xf>
    <xf numFmtId="166" fontId="3" fillId="0" borderId="3" xfId="1" applyNumberFormat="1" applyFont="1" applyFill="1" applyBorder="1" applyAlignment="1">
      <alignment horizontal="right"/>
    </xf>
    <xf numFmtId="0" fontId="4" fillId="0" borderId="3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2" fillId="0" borderId="3" xfId="0" applyFont="1" applyBorder="1"/>
    <xf numFmtId="0" fontId="2" fillId="0" borderId="3" xfId="0" applyFont="1" applyFill="1" applyBorder="1"/>
    <xf numFmtId="166" fontId="2" fillId="0" borderId="3" xfId="1" applyNumberFormat="1" applyFont="1" applyFill="1" applyBorder="1"/>
    <xf numFmtId="0" fontId="2" fillId="2" borderId="3" xfId="0" applyFont="1" applyFill="1" applyBorder="1"/>
    <xf numFmtId="166" fontId="2" fillId="2" borderId="3" xfId="1" applyNumberFormat="1" applyFont="1" applyFill="1" applyBorder="1"/>
    <xf numFmtId="0" fontId="2" fillId="0" borderId="4" xfId="0" applyFont="1" applyFill="1" applyBorder="1"/>
    <xf numFmtId="166" fontId="2" fillId="0" borderId="4" xfId="1" applyNumberFormat="1" applyFont="1" applyBorder="1"/>
    <xf numFmtId="0" fontId="2" fillId="0" borderId="4" xfId="0" applyFont="1" applyBorder="1"/>
    <xf numFmtId="3" fontId="3" fillId="0" borderId="4" xfId="0" applyNumberFormat="1" applyFont="1" applyFill="1" applyBorder="1" applyAlignment="1">
      <alignment horizontal="right"/>
    </xf>
    <xf numFmtId="0" fontId="0" fillId="0" borderId="0" xfId="0"/>
    <xf numFmtId="0" fontId="0" fillId="0" borderId="5" xfId="0" applyBorder="1"/>
    <xf numFmtId="0" fontId="0" fillId="0" borderId="3" xfId="0" applyBorder="1"/>
    <xf numFmtId="3" fontId="0" fillId="0" borderId="3" xfId="0" applyNumberFormat="1" applyBorder="1"/>
    <xf numFmtId="0" fontId="0" fillId="0" borderId="4" xfId="0" applyBorder="1"/>
    <xf numFmtId="3" fontId="4" fillId="2" borderId="3" xfId="0" applyNumberFormat="1" applyFont="1" applyFill="1" applyBorder="1"/>
    <xf numFmtId="3" fontId="3" fillId="0" borderId="3" xfId="1" applyNumberFormat="1" applyFont="1" applyFill="1" applyBorder="1" applyAlignment="1">
      <alignment horizontal="right"/>
    </xf>
    <xf numFmtId="3" fontId="3" fillId="0" borderId="3" xfId="1" applyNumberFormat="1" applyFont="1" applyBorder="1" applyAlignment="1">
      <alignment horizontal="right"/>
    </xf>
    <xf numFmtId="3" fontId="2" fillId="0" borderId="3" xfId="0" applyNumberFormat="1" applyFont="1" applyFill="1" applyBorder="1"/>
    <xf numFmtId="3" fontId="2" fillId="0" borderId="3" xfId="1" applyNumberFormat="1" applyFont="1" applyFill="1" applyBorder="1"/>
    <xf numFmtId="3" fontId="2" fillId="0" borderId="3" xfId="1" applyNumberFormat="1" applyFont="1" applyBorder="1"/>
    <xf numFmtId="167" fontId="2" fillId="0" borderId="0" xfId="0" applyNumberFormat="1" applyFont="1"/>
    <xf numFmtId="164" fontId="2" fillId="0" borderId="0" xfId="1" applyFont="1"/>
    <xf numFmtId="0" fontId="3" fillId="6" borderId="3" xfId="0" applyFont="1" applyFill="1" applyBorder="1"/>
    <xf numFmtId="0" fontId="7" fillId="0" borderId="6" xfId="0" applyFont="1" applyBorder="1"/>
    <xf numFmtId="0" fontId="8" fillId="0" borderId="7" xfId="0" applyFont="1" applyBorder="1"/>
    <xf numFmtId="0" fontId="7" fillId="0" borderId="7" xfId="0" applyFont="1" applyBorder="1"/>
    <xf numFmtId="0" fontId="7" fillId="0" borderId="8" xfId="0" applyFont="1" applyBorder="1"/>
    <xf numFmtId="0" fontId="7" fillId="0" borderId="9" xfId="0" applyFont="1" applyBorder="1"/>
    <xf numFmtId="0" fontId="9" fillId="0" borderId="10" xfId="0" applyFont="1" applyBorder="1"/>
    <xf numFmtId="0" fontId="9" fillId="0" borderId="11" xfId="0" applyFont="1" applyBorder="1"/>
    <xf numFmtId="0" fontId="7" fillId="0" borderId="12" xfId="0" applyFont="1" applyBorder="1"/>
    <xf numFmtId="0" fontId="7" fillId="0" borderId="13" xfId="0" applyFont="1" applyBorder="1"/>
    <xf numFmtId="0" fontId="7" fillId="0" borderId="10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8" xfId="0" applyFont="1" applyBorder="1"/>
    <xf numFmtId="3" fontId="10" fillId="0" borderId="19" xfId="0" applyNumberFormat="1" applyFont="1" applyBorder="1" applyAlignment="1">
      <alignment horizontal="right"/>
    </xf>
    <xf numFmtId="3" fontId="9" fillId="0" borderId="19" xfId="0" applyNumberFormat="1" applyFont="1" applyBorder="1" applyAlignment="1">
      <alignment horizontal="right"/>
    </xf>
    <xf numFmtId="3" fontId="9" fillId="0" borderId="20" xfId="0" applyNumberFormat="1" applyFont="1" applyBorder="1" applyAlignment="1">
      <alignment horizontal="right"/>
    </xf>
    <xf numFmtId="3" fontId="9" fillId="0" borderId="21" xfId="0" applyNumberFormat="1" applyFont="1" applyBorder="1" applyAlignment="1">
      <alignment horizontal="right"/>
    </xf>
    <xf numFmtId="3" fontId="9" fillId="0" borderId="8" xfId="0" applyNumberFormat="1" applyFont="1" applyBorder="1" applyAlignment="1">
      <alignment horizontal="right"/>
    </xf>
    <xf numFmtId="168" fontId="9" fillId="0" borderId="8" xfId="1" applyNumberFormat="1" applyFont="1" applyBorder="1"/>
    <xf numFmtId="168" fontId="7" fillId="0" borderId="8" xfId="0" applyNumberFormat="1" applyFont="1" applyBorder="1"/>
    <xf numFmtId="0" fontId="9" fillId="0" borderId="22" xfId="0" applyFont="1" applyBorder="1" applyAlignment="1">
      <alignment horizontal="center"/>
    </xf>
    <xf numFmtId="0" fontId="9" fillId="0" borderId="23" xfId="0" applyFont="1" applyBorder="1"/>
    <xf numFmtId="3" fontId="10" fillId="0" borderId="24" xfId="0" applyNumberFormat="1" applyFont="1" applyBorder="1" applyAlignment="1">
      <alignment horizontal="right"/>
    </xf>
    <xf numFmtId="3" fontId="9" fillId="0" borderId="24" xfId="0" applyNumberFormat="1" applyFont="1" applyBorder="1" applyAlignment="1">
      <alignment horizontal="right"/>
    </xf>
    <xf numFmtId="3" fontId="9" fillId="0" borderId="25" xfId="0" applyNumberFormat="1" applyFont="1" applyBorder="1" applyAlignment="1">
      <alignment horizontal="right"/>
    </xf>
    <xf numFmtId="3" fontId="9" fillId="0" borderId="26" xfId="0" applyNumberFormat="1" applyFont="1" applyBorder="1" applyAlignment="1">
      <alignment horizontal="right"/>
    </xf>
    <xf numFmtId="168" fontId="9" fillId="0" borderId="24" xfId="1" applyNumberFormat="1" applyFont="1" applyBorder="1"/>
    <xf numFmtId="0" fontId="10" fillId="0" borderId="22" xfId="0" applyFont="1" applyBorder="1" applyAlignment="1">
      <alignment horizontal="center"/>
    </xf>
    <xf numFmtId="0" fontId="10" fillId="0" borderId="23" xfId="0" applyFont="1" applyBorder="1"/>
    <xf numFmtId="3" fontId="10" fillId="0" borderId="24" xfId="0" applyNumberFormat="1" applyFont="1" applyFill="1" applyBorder="1" applyAlignment="1">
      <alignment horizontal="right"/>
    </xf>
    <xf numFmtId="3" fontId="9" fillId="0" borderId="25" xfId="0" applyNumberFormat="1" applyFont="1" applyFill="1" applyBorder="1" applyAlignment="1">
      <alignment horizontal="right"/>
    </xf>
    <xf numFmtId="0" fontId="10" fillId="0" borderId="27" xfId="0" applyFont="1" applyBorder="1" applyAlignment="1">
      <alignment horizontal="center"/>
    </xf>
    <xf numFmtId="0" fontId="10" fillId="0" borderId="28" xfId="0" applyFont="1" applyBorder="1"/>
    <xf numFmtId="3" fontId="10" fillId="0" borderId="26" xfId="0" applyNumberFormat="1" applyFont="1" applyBorder="1" applyAlignment="1">
      <alignment horizontal="right"/>
    </xf>
    <xf numFmtId="3" fontId="9" fillId="0" borderId="29" xfId="0" applyNumberFormat="1" applyFont="1" applyBorder="1" applyAlignment="1">
      <alignment horizontal="right"/>
    </xf>
    <xf numFmtId="168" fontId="9" fillId="0" borderId="29" xfId="1" applyNumberFormat="1" applyFont="1" applyBorder="1"/>
    <xf numFmtId="0" fontId="7" fillId="0" borderId="12" xfId="0" applyFont="1" applyBorder="1" applyAlignment="1">
      <alignment horizontal="center"/>
    </xf>
    <xf numFmtId="3" fontId="7" fillId="0" borderId="10" xfId="0" applyNumberFormat="1" applyFont="1" applyBorder="1"/>
    <xf numFmtId="3" fontId="7" fillId="0" borderId="14" xfId="0" applyNumberFormat="1" applyFont="1" applyBorder="1"/>
    <xf numFmtId="168" fontId="7" fillId="0" borderId="10" xfId="1" applyNumberFormat="1" applyFont="1" applyBorder="1"/>
    <xf numFmtId="168" fontId="7" fillId="0" borderId="10" xfId="0" applyNumberFormat="1" applyFont="1" applyBorder="1"/>
    <xf numFmtId="0" fontId="9" fillId="0" borderId="0" xfId="0" applyFont="1"/>
    <xf numFmtId="168" fontId="9" fillId="0" borderId="30" xfId="1" applyNumberFormat="1" applyFont="1" applyBorder="1"/>
    <xf numFmtId="0" fontId="9" fillId="0" borderId="30" xfId="0" applyFont="1" applyBorder="1"/>
    <xf numFmtId="0" fontId="7" fillId="0" borderId="31" xfId="0" applyFont="1" applyBorder="1"/>
    <xf numFmtId="0" fontId="7" fillId="0" borderId="31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34" xfId="0" applyFont="1" applyBorder="1"/>
    <xf numFmtId="3" fontId="10" fillId="0" borderId="35" xfId="0" applyNumberFormat="1" applyFont="1" applyFill="1" applyBorder="1" applyAlignment="1">
      <alignment horizontal="right"/>
    </xf>
    <xf numFmtId="3" fontId="10" fillId="0" borderId="4" xfId="0" applyNumberFormat="1" applyFont="1" applyFill="1" applyBorder="1" applyAlignment="1">
      <alignment horizontal="right"/>
    </xf>
    <xf numFmtId="3" fontId="10" fillId="0" borderId="4" xfId="0" applyNumberFormat="1" applyFont="1" applyBorder="1" applyAlignment="1">
      <alignment horizontal="right"/>
    </xf>
    <xf numFmtId="3" fontId="10" fillId="0" borderId="18" xfId="0" applyNumberFormat="1" applyFont="1" applyBorder="1" applyAlignment="1">
      <alignment horizontal="right"/>
    </xf>
    <xf numFmtId="3" fontId="10" fillId="0" borderId="2" xfId="0" applyNumberFormat="1" applyFont="1" applyBorder="1" applyAlignment="1">
      <alignment horizontal="right"/>
    </xf>
    <xf numFmtId="3" fontId="9" fillId="0" borderId="2" xfId="0" applyNumberFormat="1" applyFont="1" applyBorder="1" applyAlignment="1">
      <alignment horizontal="right"/>
    </xf>
    <xf numFmtId="3" fontId="9" fillId="0" borderId="4" xfId="0" applyNumberFormat="1" applyFont="1" applyBorder="1" applyAlignment="1">
      <alignment horizontal="right"/>
    </xf>
    <xf numFmtId="3" fontId="9" fillId="0" borderId="36" xfId="0" applyNumberFormat="1" applyFont="1" applyBorder="1" applyAlignment="1">
      <alignment horizontal="right"/>
    </xf>
    <xf numFmtId="168" fontId="9" fillId="0" borderId="10" xfId="1" applyNumberFormat="1" applyFont="1" applyBorder="1"/>
    <xf numFmtId="168" fontId="7" fillId="0" borderId="11" xfId="0" applyNumberFormat="1" applyFont="1" applyBorder="1"/>
    <xf numFmtId="0" fontId="10" fillId="0" borderId="37" xfId="0" applyFont="1" applyBorder="1" applyAlignment="1">
      <alignment horizontal="center"/>
    </xf>
    <xf numFmtId="0" fontId="10" fillId="0" borderId="38" xfId="0" applyFont="1" applyBorder="1"/>
    <xf numFmtId="3" fontId="10" fillId="0" borderId="39" xfId="0" applyNumberFormat="1" applyFont="1" applyBorder="1" applyAlignment="1">
      <alignment horizontal="right"/>
    </xf>
    <xf numFmtId="3" fontId="10" fillId="0" borderId="40" xfId="0" applyNumberFormat="1" applyFont="1" applyBorder="1" applyAlignment="1">
      <alignment horizontal="right"/>
    </xf>
    <xf numFmtId="3" fontId="10" fillId="0" borderId="41" xfId="0" applyNumberFormat="1" applyFont="1" applyBorder="1" applyAlignment="1">
      <alignment horizontal="right"/>
    </xf>
    <xf numFmtId="3" fontId="9" fillId="0" borderId="2" xfId="0" applyNumberFormat="1" applyFont="1" applyFill="1" applyBorder="1" applyAlignment="1">
      <alignment horizontal="right"/>
    </xf>
    <xf numFmtId="3" fontId="9" fillId="0" borderId="42" xfId="0" applyNumberFormat="1" applyFont="1" applyBorder="1" applyAlignment="1">
      <alignment horizontal="right"/>
    </xf>
    <xf numFmtId="0" fontId="10" fillId="0" borderId="43" xfId="0" applyFont="1" applyBorder="1" applyAlignment="1">
      <alignment horizontal="center"/>
    </xf>
    <xf numFmtId="0" fontId="10" fillId="0" borderId="44" xfId="0" applyFont="1" applyBorder="1"/>
    <xf numFmtId="3" fontId="10" fillId="0" borderId="30" xfId="0" applyNumberFormat="1" applyFont="1" applyBorder="1" applyAlignment="1">
      <alignment horizontal="right"/>
    </xf>
    <xf numFmtId="3" fontId="10" fillId="0" borderId="22" xfId="0" applyNumberFormat="1" applyFont="1" applyBorder="1" applyAlignment="1">
      <alignment horizontal="right"/>
    </xf>
    <xf numFmtId="0" fontId="10" fillId="0" borderId="45" xfId="0" applyFont="1" applyBorder="1"/>
    <xf numFmtId="3" fontId="9" fillId="0" borderId="40" xfId="0" applyNumberFormat="1" applyFont="1" applyBorder="1" applyAlignment="1">
      <alignment horizontal="right"/>
    </xf>
    <xf numFmtId="3" fontId="9" fillId="0" borderId="38" xfId="0" applyNumberFormat="1" applyFont="1" applyBorder="1" applyAlignment="1">
      <alignment horizontal="right"/>
    </xf>
    <xf numFmtId="168" fontId="7" fillId="0" borderId="16" xfId="0" applyNumberFormat="1" applyFont="1" applyBorder="1"/>
    <xf numFmtId="3" fontId="7" fillId="0" borderId="46" xfId="0" applyNumberFormat="1" applyFont="1" applyBorder="1"/>
    <xf numFmtId="168" fontId="7" fillId="0" borderId="46" xfId="0" applyNumberFormat="1" applyFont="1" applyBorder="1"/>
    <xf numFmtId="3" fontId="10" fillId="0" borderId="35" xfId="0" applyNumberFormat="1" applyFont="1" applyBorder="1" applyAlignment="1">
      <alignment horizontal="right"/>
    </xf>
    <xf numFmtId="3" fontId="9" fillId="0" borderId="34" xfId="0" applyNumberFormat="1" applyFont="1" applyBorder="1" applyAlignment="1">
      <alignment horizontal="right"/>
    </xf>
    <xf numFmtId="168" fontId="9" fillId="0" borderId="47" xfId="1" applyNumberFormat="1" applyFont="1" applyBorder="1"/>
    <xf numFmtId="0" fontId="10" fillId="0" borderId="48" xfId="0" applyFont="1" applyBorder="1" applyAlignment="1">
      <alignment horizontal="center"/>
    </xf>
    <xf numFmtId="3" fontId="10" fillId="0" borderId="0" xfId="0" applyNumberFormat="1" applyFont="1" applyBorder="1" applyAlignment="1">
      <alignment horizontal="right"/>
    </xf>
    <xf numFmtId="3" fontId="10" fillId="0" borderId="5" xfId="0" applyNumberFormat="1" applyFont="1" applyBorder="1" applyAlignment="1">
      <alignment horizontal="right"/>
    </xf>
    <xf numFmtId="3" fontId="9" fillId="0" borderId="5" xfId="0" applyNumberFormat="1" applyFont="1" applyBorder="1" applyAlignment="1">
      <alignment horizontal="right"/>
    </xf>
    <xf numFmtId="168" fontId="9" fillId="0" borderId="49" xfId="1" applyNumberFormat="1" applyFont="1" applyBorder="1"/>
    <xf numFmtId="3" fontId="7" fillId="0" borderId="15" xfId="0" applyNumberFormat="1" applyFont="1" applyBorder="1"/>
    <xf numFmtId="3" fontId="7" fillId="0" borderId="12" xfId="0" applyNumberFormat="1" applyFont="1" applyBorder="1"/>
    <xf numFmtId="3" fontId="7" fillId="0" borderId="31" xfId="0" applyNumberFormat="1" applyFont="1" applyBorder="1"/>
    <xf numFmtId="3" fontId="7" fillId="0" borderId="45" xfId="0" applyNumberFormat="1" applyFont="1" applyBorder="1"/>
    <xf numFmtId="3" fontId="7" fillId="0" borderId="11" xfId="0" applyNumberFormat="1" applyFont="1" applyBorder="1"/>
    <xf numFmtId="0" fontId="7" fillId="0" borderId="2" xfId="0" applyFont="1" applyBorder="1" applyAlignment="1">
      <alignment horizontal="center"/>
    </xf>
    <xf numFmtId="0" fontId="9" fillId="0" borderId="2" xfId="0" applyFont="1" applyBorder="1"/>
    <xf numFmtId="0" fontId="9" fillId="0" borderId="2" xfId="0" applyFont="1" applyFill="1" applyBorder="1"/>
    <xf numFmtId="0" fontId="4" fillId="2" borderId="0" xfId="0" applyFont="1" applyFill="1" applyBorder="1"/>
    <xf numFmtId="0" fontId="4" fillId="0" borderId="0" xfId="0" applyFont="1" applyFill="1" applyBorder="1" applyAlignment="1">
      <alignment horizontal="left"/>
    </xf>
    <xf numFmtId="3" fontId="3" fillId="0" borderId="0" xfId="1" applyNumberFormat="1" applyFont="1" applyFill="1" applyBorder="1" applyAlignment="1">
      <alignment horizontal="right"/>
    </xf>
    <xf numFmtId="0" fontId="4" fillId="2" borderId="0" xfId="0" applyFont="1" applyFill="1" applyBorder="1" applyAlignment="1">
      <alignment horizontal="left"/>
    </xf>
    <xf numFmtId="3" fontId="3" fillId="0" borderId="0" xfId="1" applyNumberFormat="1" applyFont="1" applyBorder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3" fontId="2" fillId="0" borderId="0" xfId="0" applyNumberFormat="1" applyFont="1" applyFill="1" applyBorder="1"/>
    <xf numFmtId="3" fontId="2" fillId="0" borderId="0" xfId="1" applyNumberFormat="1" applyFont="1" applyFill="1" applyBorder="1"/>
    <xf numFmtId="3" fontId="2" fillId="0" borderId="0" xfId="1" applyNumberFormat="1" applyFont="1" applyBorder="1"/>
    <xf numFmtId="0" fontId="2" fillId="0" borderId="0" xfId="0" applyFont="1" applyBorder="1"/>
    <xf numFmtId="0" fontId="2" fillId="5" borderId="0" xfId="0" applyFont="1" applyFill="1" applyBorder="1"/>
    <xf numFmtId="0" fontId="2" fillId="0" borderId="0" xfId="0" applyFont="1" applyFill="1" applyBorder="1"/>
    <xf numFmtId="166" fontId="2" fillId="0" borderId="0" xfId="1" applyNumberFormat="1" applyFont="1" applyFill="1" applyBorder="1"/>
    <xf numFmtId="166" fontId="2" fillId="0" borderId="0" xfId="1" applyNumberFormat="1" applyFont="1" applyBorder="1"/>
    <xf numFmtId="0" fontId="2" fillId="2" borderId="0" xfId="0" applyFont="1" applyFill="1" applyBorder="1"/>
    <xf numFmtId="166" fontId="2" fillId="2" borderId="0" xfId="1" applyNumberFormat="1" applyFont="1" applyFill="1" applyBorder="1"/>
    <xf numFmtId="0" fontId="2" fillId="4" borderId="0" xfId="0" applyFont="1" applyFill="1" applyBorder="1"/>
    <xf numFmtId="166" fontId="3" fillId="0" borderId="0" xfId="1" applyNumberFormat="1" applyFont="1" applyFill="1" applyBorder="1" applyAlignment="1">
      <alignment horizontal="right"/>
    </xf>
    <xf numFmtId="3" fontId="2" fillId="0" borderId="0" xfId="0" applyNumberFormat="1" applyFont="1" applyBorder="1"/>
    <xf numFmtId="3" fontId="4" fillId="0" borderId="0" xfId="0" applyNumberFormat="1" applyFont="1" applyFill="1" applyBorder="1"/>
    <xf numFmtId="165" fontId="4" fillId="2" borderId="0" xfId="0" applyNumberFormat="1" applyFont="1" applyFill="1" applyBorder="1" applyAlignment="1">
      <alignment horizontal="right" vertical="center" wrapText="1"/>
    </xf>
    <xf numFmtId="166" fontId="3" fillId="0" borderId="0" xfId="1" applyNumberFormat="1" applyFont="1" applyBorder="1" applyAlignment="1">
      <alignment horizontal="right"/>
    </xf>
    <xf numFmtId="0" fontId="5" fillId="0" borderId="0" xfId="0" applyFont="1" applyBorder="1"/>
    <xf numFmtId="3" fontId="3" fillId="0" borderId="0" xfId="0" applyNumberFormat="1" applyFont="1" applyBorder="1" applyAlignment="1">
      <alignment horizontal="right"/>
    </xf>
    <xf numFmtId="166" fontId="1" fillId="0" borderId="0" xfId="1" applyNumberFormat="1" applyFont="1" applyBorder="1"/>
    <xf numFmtId="3" fontId="1" fillId="0" borderId="0" xfId="0" applyNumberFormat="1" applyFont="1" applyBorder="1"/>
    <xf numFmtId="167" fontId="2" fillId="0" borderId="0" xfId="0" applyNumberFormat="1" applyFont="1" applyBorder="1"/>
    <xf numFmtId="164" fontId="2" fillId="0" borderId="0" xfId="1" applyFont="1" applyBorder="1"/>
    <xf numFmtId="0" fontId="7" fillId="0" borderId="2" xfId="0" applyFont="1" applyFill="1" applyBorder="1"/>
    <xf numFmtId="0" fontId="7" fillId="0" borderId="2" xfId="0" applyFont="1" applyBorder="1"/>
    <xf numFmtId="0" fontId="12" fillId="0" borderId="0" xfId="0" applyFont="1" applyFill="1" applyBorder="1"/>
    <xf numFmtId="0" fontId="4" fillId="2" borderId="52" xfId="0" applyFont="1" applyFill="1" applyBorder="1"/>
    <xf numFmtId="165" fontId="4" fillId="2" borderId="53" xfId="0" applyNumberFormat="1" applyFont="1" applyFill="1" applyBorder="1" applyAlignment="1">
      <alignment horizontal="right" vertical="center" wrapText="1"/>
    </xf>
    <xf numFmtId="0" fontId="4" fillId="3" borderId="52" xfId="0" applyFont="1" applyFill="1" applyBorder="1"/>
    <xf numFmtId="0" fontId="4" fillId="2" borderId="53" xfId="0" applyFont="1" applyFill="1" applyBorder="1"/>
    <xf numFmtId="0" fontId="3" fillId="0" borderId="52" xfId="0" applyFont="1" applyBorder="1"/>
    <xf numFmtId="166" fontId="3" fillId="0" borderId="53" xfId="1" applyNumberFormat="1" applyFont="1" applyBorder="1" applyAlignment="1">
      <alignment horizontal="right"/>
    </xf>
    <xf numFmtId="0" fontId="3" fillId="6" borderId="52" xfId="0" applyFont="1" applyFill="1" applyBorder="1"/>
    <xf numFmtId="3" fontId="3" fillId="0" borderId="53" xfId="0" applyNumberFormat="1" applyFont="1" applyFill="1" applyBorder="1" applyAlignment="1">
      <alignment horizontal="right"/>
    </xf>
    <xf numFmtId="3" fontId="4" fillId="0" borderId="52" xfId="0" applyNumberFormat="1" applyFont="1" applyFill="1" applyBorder="1"/>
    <xf numFmtId="9" fontId="4" fillId="0" borderId="53" xfId="2" applyFont="1" applyFill="1" applyBorder="1"/>
    <xf numFmtId="3" fontId="3" fillId="0" borderId="52" xfId="0" applyNumberFormat="1" applyFont="1" applyFill="1" applyBorder="1"/>
    <xf numFmtId="9" fontId="3" fillId="0" borderId="53" xfId="2" applyFont="1" applyFill="1" applyBorder="1" applyAlignment="1">
      <alignment horizontal="right"/>
    </xf>
    <xf numFmtId="9" fontId="3" fillId="0" borderId="53" xfId="2" applyFont="1" applyBorder="1" applyAlignment="1">
      <alignment horizontal="right"/>
    </xf>
    <xf numFmtId="3" fontId="3" fillId="0" borderId="54" xfId="0" applyNumberFormat="1" applyFont="1" applyFill="1" applyBorder="1"/>
    <xf numFmtId="3" fontId="3" fillId="0" borderId="30" xfId="0" applyNumberFormat="1" applyFont="1" applyFill="1" applyBorder="1" applyAlignment="1">
      <alignment horizontal="right"/>
    </xf>
    <xf numFmtId="9" fontId="3" fillId="0" borderId="16" xfId="2" applyFont="1" applyFill="1" applyBorder="1" applyAlignment="1">
      <alignment horizontal="right"/>
    </xf>
    <xf numFmtId="0" fontId="14" fillId="0" borderId="0" xfId="0" applyFont="1" applyFill="1" applyBorder="1" applyAlignment="1">
      <alignment horizontal="left"/>
    </xf>
    <xf numFmtId="165" fontId="4" fillId="7" borderId="0" xfId="0" applyNumberFormat="1" applyFont="1" applyFill="1" applyBorder="1" applyAlignment="1">
      <alignment horizontal="right" vertical="top" wrapText="1"/>
    </xf>
    <xf numFmtId="165" fontId="4" fillId="7" borderId="53" xfId="0" applyNumberFormat="1" applyFont="1" applyFill="1" applyBorder="1" applyAlignment="1">
      <alignment horizontal="center" vertical="top" wrapText="1"/>
    </xf>
    <xf numFmtId="0" fontId="13" fillId="7" borderId="52" xfId="0" applyFont="1" applyFill="1" applyBorder="1" applyAlignment="1"/>
    <xf numFmtId="0" fontId="0" fillId="0" borderId="0" xfId="0" applyFont="1"/>
    <xf numFmtId="166" fontId="17" fillId="0" borderId="0" xfId="1" applyNumberFormat="1" applyFont="1" applyFill="1" applyBorder="1" applyAlignment="1">
      <alignment horizontal="right"/>
    </xf>
    <xf numFmtId="0" fontId="0" fillId="0" borderId="0" xfId="0" applyFont="1" applyFill="1"/>
    <xf numFmtId="166" fontId="16" fillId="0" borderId="0" xfId="1" applyNumberFormat="1" applyFont="1" applyFill="1" applyBorder="1" applyAlignment="1">
      <alignment horizontal="right"/>
    </xf>
    <xf numFmtId="166" fontId="0" fillId="0" borderId="0" xfId="1" applyNumberFormat="1" applyFont="1" applyFill="1" applyBorder="1" applyAlignment="1">
      <alignment horizontal="right"/>
    </xf>
    <xf numFmtId="0" fontId="0" fillId="0" borderId="0" xfId="0" applyFont="1" applyAlignment="1">
      <alignment horizontal="right"/>
    </xf>
    <xf numFmtId="3" fontId="0" fillId="0" borderId="0" xfId="0" applyNumberFormat="1" applyFont="1" applyAlignment="1">
      <alignment horizontal="right"/>
    </xf>
    <xf numFmtId="0" fontId="0" fillId="0" borderId="0" xfId="0" applyFont="1" applyFill="1" applyAlignment="1">
      <alignment horizontal="right"/>
    </xf>
    <xf numFmtId="164" fontId="0" fillId="0" borderId="0" xfId="1" applyFont="1" applyAlignment="1">
      <alignment horizontal="right"/>
    </xf>
    <xf numFmtId="166" fontId="18" fillId="0" borderId="0" xfId="1" applyNumberFormat="1" applyFont="1" applyFill="1" applyBorder="1" applyAlignment="1">
      <alignment horizontal="right"/>
    </xf>
    <xf numFmtId="0" fontId="0" fillId="31" borderId="0" xfId="0" applyFont="1" applyFill="1" applyAlignment="1">
      <alignment horizontal="right"/>
    </xf>
    <xf numFmtId="166" fontId="17" fillId="31" borderId="0" xfId="1" applyNumberFormat="1" applyFont="1" applyFill="1" applyBorder="1" applyAlignment="1">
      <alignment horizontal="right"/>
    </xf>
    <xf numFmtId="0" fontId="0" fillId="31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166" fontId="0" fillId="31" borderId="0" xfId="1" applyNumberFormat="1" applyFont="1" applyFill="1" applyBorder="1" applyAlignment="1">
      <alignment horizontal="right"/>
    </xf>
    <xf numFmtId="0" fontId="0" fillId="0" borderId="30" xfId="0" applyFont="1" applyFill="1" applyBorder="1" applyAlignment="1">
      <alignment horizontal="right"/>
    </xf>
    <xf numFmtId="0" fontId="0" fillId="31" borderId="0" xfId="0" applyFont="1" applyFill="1" applyAlignment="1"/>
    <xf numFmtId="0" fontId="0" fillId="0" borderId="0" xfId="0" applyFont="1" applyFill="1" applyAlignment="1"/>
    <xf numFmtId="0" fontId="17" fillId="0" borderId="52" xfId="0" applyFont="1" applyFill="1" applyBorder="1" applyAlignment="1">
      <alignment horizontal="left"/>
    </xf>
    <xf numFmtId="0" fontId="17" fillId="0" borderId="52" xfId="0" applyFont="1" applyFill="1" applyBorder="1" applyAlignment="1"/>
    <xf numFmtId="0" fontId="0" fillId="0" borderId="52" xfId="0" applyFont="1" applyFill="1" applyBorder="1" applyAlignment="1"/>
    <xf numFmtId="0" fontId="18" fillId="0" borderId="52" xfId="0" applyFont="1" applyFill="1" applyBorder="1" applyAlignment="1"/>
    <xf numFmtId="3" fontId="4" fillId="2" borderId="0" xfId="0" applyNumberFormat="1" applyFont="1" applyFill="1" applyBorder="1"/>
    <xf numFmtId="166" fontId="3" fillId="0" borderId="30" xfId="1" applyNumberFormat="1" applyFont="1" applyBorder="1" applyAlignment="1">
      <alignment horizontal="right"/>
    </xf>
    <xf numFmtId="166" fontId="2" fillId="0" borderId="30" xfId="1" applyNumberFormat="1" applyFont="1" applyBorder="1"/>
    <xf numFmtId="166" fontId="1" fillId="0" borderId="30" xfId="1" applyNumberFormat="1" applyFont="1" applyBorder="1"/>
    <xf numFmtId="3" fontId="1" fillId="0" borderId="30" xfId="0" applyNumberFormat="1" applyFont="1" applyBorder="1"/>
    <xf numFmtId="3" fontId="3" fillId="0" borderId="30" xfId="0" applyNumberFormat="1" applyFont="1" applyBorder="1" applyAlignment="1">
      <alignment horizontal="right"/>
    </xf>
    <xf numFmtId="3" fontId="3" fillId="0" borderId="30" xfId="1" applyNumberFormat="1" applyFont="1" applyFill="1" applyBorder="1" applyAlignment="1">
      <alignment horizontal="right"/>
    </xf>
    <xf numFmtId="3" fontId="3" fillId="0" borderId="30" xfId="1" applyNumberFormat="1" applyFont="1" applyBorder="1" applyAlignment="1">
      <alignment horizontal="right"/>
    </xf>
    <xf numFmtId="0" fontId="17" fillId="7" borderId="52" xfId="0" applyFont="1" applyFill="1" applyBorder="1" applyAlignment="1">
      <alignment vertical="center"/>
    </xf>
    <xf numFmtId="165" fontId="4" fillId="7" borderId="0" xfId="0" applyNumberFormat="1" applyFont="1" applyFill="1" applyBorder="1" applyAlignment="1">
      <alignment horizontal="right" vertical="center" wrapText="1"/>
    </xf>
    <xf numFmtId="0" fontId="0" fillId="7" borderId="0" xfId="0" applyFont="1" applyFill="1" applyAlignment="1">
      <alignment horizontal="right" vertical="center"/>
    </xf>
    <xf numFmtId="0" fontId="0" fillId="7" borderId="0" xfId="0" applyFont="1" applyFill="1" applyAlignment="1">
      <alignment vertical="center"/>
    </xf>
    <xf numFmtId="3" fontId="17" fillId="0" borderId="0" xfId="1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3" fontId="1" fillId="0" borderId="0" xfId="1" applyNumberFormat="1" applyFont="1" applyBorder="1"/>
    <xf numFmtId="3" fontId="2" fillId="0" borderId="30" xfId="1" applyNumberFormat="1" applyFont="1" applyBorder="1"/>
    <xf numFmtId="3" fontId="1" fillId="0" borderId="30" xfId="1" applyNumberFormat="1" applyFont="1" applyBorder="1"/>
    <xf numFmtId="0" fontId="18" fillId="0" borderId="52" xfId="0" applyFont="1" applyFill="1" applyBorder="1" applyAlignment="1">
      <alignment horizontal="left"/>
    </xf>
    <xf numFmtId="3" fontId="18" fillId="0" borderId="0" xfId="1" applyNumberFormat="1" applyFont="1" applyFill="1" applyBorder="1" applyAlignment="1">
      <alignment horizontal="right"/>
    </xf>
    <xf numFmtId="166" fontId="19" fillId="0" borderId="0" xfId="1" applyNumberFormat="1" applyFont="1" applyFill="1" applyBorder="1" applyAlignment="1">
      <alignment horizontal="right"/>
    </xf>
    <xf numFmtId="0" fontId="15" fillId="0" borderId="0" xfId="0" applyFont="1" applyFill="1" applyBorder="1" applyAlignment="1">
      <alignment horizontal="right"/>
    </xf>
    <xf numFmtId="3" fontId="15" fillId="0" borderId="0" xfId="0" applyNumberFormat="1" applyFont="1" applyFill="1" applyBorder="1" applyAlignment="1">
      <alignment horizontal="right"/>
    </xf>
    <xf numFmtId="0" fontId="15" fillId="0" borderId="0" xfId="0" applyFont="1" applyFill="1" applyAlignment="1">
      <alignment horizontal="right"/>
    </xf>
    <xf numFmtId="0" fontId="15" fillId="0" borderId="0" xfId="0" applyFont="1" applyFill="1" applyAlignment="1"/>
    <xf numFmtId="166" fontId="1" fillId="0" borderId="0" xfId="1" applyNumberFormat="1" applyFont="1" applyFill="1" applyBorder="1"/>
    <xf numFmtId="3" fontId="1" fillId="0" borderId="0" xfId="0" applyNumberFormat="1" applyFont="1" applyFill="1" applyBorder="1"/>
    <xf numFmtId="3" fontId="1" fillId="0" borderId="0" xfId="1" applyNumberFormat="1" applyFont="1" applyFill="1" applyBorder="1"/>
    <xf numFmtId="0" fontId="17" fillId="0" borderId="52" xfId="0" applyFont="1" applyFill="1" applyBorder="1" applyAlignment="1">
      <alignment horizontal="left" indent="3"/>
    </xf>
    <xf numFmtId="0" fontId="3" fillId="0" borderId="52" xfId="0" applyFont="1" applyFill="1" applyBorder="1" applyAlignment="1">
      <alignment horizontal="left" indent="3"/>
    </xf>
    <xf numFmtId="0" fontId="3" fillId="0" borderId="52" xfId="0" applyFont="1" applyBorder="1" applyAlignment="1">
      <alignment horizontal="left" indent="3"/>
    </xf>
    <xf numFmtId="0" fontId="3" fillId="0" borderId="54" xfId="0" applyFont="1" applyBorder="1" applyAlignment="1">
      <alignment horizontal="left" indent="3"/>
    </xf>
    <xf numFmtId="3" fontId="15" fillId="0" borderId="0" xfId="0" applyNumberFormat="1" applyFont="1" applyFill="1" applyAlignment="1"/>
    <xf numFmtId="0" fontId="18" fillId="0" borderId="52" xfId="0" applyFont="1" applyFill="1" applyBorder="1" applyAlignment="1">
      <alignment horizontal="left" indent="1"/>
    </xf>
    <xf numFmtId="164" fontId="0" fillId="0" borderId="53" xfId="1" applyFont="1" applyFill="1" applyBorder="1" applyAlignment="1">
      <alignment horizontal="right"/>
    </xf>
    <xf numFmtId="164" fontId="0" fillId="0" borderId="0" xfId="1" applyFont="1" applyFill="1" applyBorder="1" applyAlignment="1">
      <alignment horizontal="right"/>
    </xf>
    <xf numFmtId="164" fontId="0" fillId="31" borderId="53" xfId="1" applyFont="1" applyFill="1" applyBorder="1" applyAlignment="1">
      <alignment horizontal="right"/>
    </xf>
    <xf numFmtId="164" fontId="0" fillId="0" borderId="16" xfId="1" applyFont="1" applyFill="1" applyBorder="1" applyAlignment="1">
      <alignment horizontal="right"/>
    </xf>
    <xf numFmtId="164" fontId="0" fillId="0" borderId="0" xfId="1" applyFont="1" applyFill="1" applyAlignment="1">
      <alignment horizontal="right"/>
    </xf>
    <xf numFmtId="164" fontId="45" fillId="7" borderId="0" xfId="1" applyFont="1" applyFill="1" applyBorder="1" applyAlignment="1">
      <alignment horizontal="right" vertical="center" wrapText="1"/>
    </xf>
    <xf numFmtId="164" fontId="17" fillId="0" borderId="0" xfId="1" applyNumberFormat="1" applyFont="1" applyFill="1" applyBorder="1" applyAlignment="1">
      <alignment horizontal="right"/>
    </xf>
    <xf numFmtId="164" fontId="0" fillId="0" borderId="0" xfId="1" applyNumberFormat="1" applyFont="1" applyFill="1" applyBorder="1" applyAlignment="1">
      <alignment horizontal="right"/>
    </xf>
    <xf numFmtId="164" fontId="18" fillId="0" borderId="0" xfId="1" applyNumberFormat="1" applyFont="1" applyFill="1" applyBorder="1" applyAlignment="1">
      <alignment horizontal="right"/>
    </xf>
    <xf numFmtId="164" fontId="15" fillId="0" borderId="0" xfId="1" applyNumberFormat="1" applyFont="1" applyFill="1" applyBorder="1" applyAlignment="1">
      <alignment horizontal="right"/>
    </xf>
    <xf numFmtId="164" fontId="3" fillId="0" borderId="0" xfId="1" applyNumberFormat="1" applyFont="1" applyBorder="1" applyAlignment="1">
      <alignment horizontal="right"/>
    </xf>
    <xf numFmtId="164" fontId="0" fillId="31" borderId="0" xfId="1" applyFont="1" applyFill="1" applyBorder="1" applyAlignment="1">
      <alignment horizontal="right"/>
    </xf>
    <xf numFmtId="164" fontId="0" fillId="0" borderId="0" xfId="1" applyFont="1" applyBorder="1" applyAlignment="1">
      <alignment horizontal="right"/>
    </xf>
    <xf numFmtId="3" fontId="0" fillId="0" borderId="53" xfId="0" applyNumberFormat="1" applyFont="1" applyFill="1" applyBorder="1" applyAlignment="1">
      <alignment horizontal="right"/>
    </xf>
    <xf numFmtId="3" fontId="17" fillId="0" borderId="53" xfId="1" applyNumberFormat="1" applyFont="1" applyFill="1" applyBorder="1" applyAlignment="1">
      <alignment horizontal="right"/>
    </xf>
    <xf numFmtId="0" fontId="15" fillId="0" borderId="0" xfId="0" applyFont="1" applyFill="1" applyBorder="1" applyAlignment="1"/>
    <xf numFmtId="0" fontId="15" fillId="0" borderId="53" xfId="0" applyFont="1" applyFill="1" applyBorder="1" applyAlignment="1"/>
    <xf numFmtId="0" fontId="2" fillId="0" borderId="30" xfId="0" applyFont="1" applyBorder="1"/>
    <xf numFmtId="3" fontId="18" fillId="0" borderId="53" xfId="1" applyNumberFormat="1" applyFont="1" applyFill="1" applyBorder="1" applyAlignment="1">
      <alignment horizontal="right"/>
    </xf>
    <xf numFmtId="0" fontId="2" fillId="0" borderId="53" xfId="0" applyFont="1" applyFill="1" applyBorder="1"/>
    <xf numFmtId="0" fontId="2" fillId="0" borderId="53" xfId="0" applyFont="1" applyBorder="1"/>
    <xf numFmtId="0" fontId="46" fillId="32" borderId="2" xfId="0" applyFont="1" applyFill="1" applyBorder="1"/>
    <xf numFmtId="0" fontId="46" fillId="32" borderId="2" xfId="0" applyFont="1" applyFill="1" applyBorder="1" applyAlignment="1">
      <alignment horizontal="center"/>
    </xf>
    <xf numFmtId="0" fontId="47" fillId="32" borderId="2" xfId="0" applyFont="1" applyFill="1" applyBorder="1"/>
    <xf numFmtId="0" fontId="47" fillId="0" borderId="0" xfId="0" applyFont="1"/>
    <xf numFmtId="0" fontId="46" fillId="32" borderId="2" xfId="0" applyFont="1" applyFill="1" applyBorder="1" applyAlignment="1">
      <alignment horizontal="left"/>
    </xf>
    <xf numFmtId="0" fontId="47" fillId="32" borderId="2" xfId="0" applyFont="1" applyFill="1" applyBorder="1" applyAlignment="1">
      <alignment horizontal="center"/>
    </xf>
    <xf numFmtId="0" fontId="47" fillId="0" borderId="0" xfId="0" applyFont="1" applyAlignment="1">
      <alignment horizontal="center"/>
    </xf>
    <xf numFmtId="0" fontId="47" fillId="5" borderId="2" xfId="0" applyFont="1" applyFill="1" applyBorder="1"/>
    <xf numFmtId="43" fontId="47" fillId="5" borderId="2" xfId="167" applyFont="1" applyFill="1" applyBorder="1"/>
    <xf numFmtId="168" fontId="47" fillId="5" borderId="2" xfId="167" applyNumberFormat="1" applyFont="1" applyFill="1" applyBorder="1"/>
    <xf numFmtId="43" fontId="48" fillId="5" borderId="2" xfId="167" applyFont="1" applyFill="1" applyBorder="1"/>
    <xf numFmtId="43" fontId="48" fillId="0" borderId="2" xfId="167" applyFont="1" applyBorder="1"/>
    <xf numFmtId="43" fontId="48" fillId="5" borderId="23" xfId="167" applyFont="1" applyFill="1" applyBorder="1"/>
    <xf numFmtId="43" fontId="46" fillId="0" borderId="2" xfId="0" applyNumberFormat="1" applyFont="1" applyBorder="1"/>
    <xf numFmtId="43" fontId="47" fillId="0" borderId="2" xfId="0" applyNumberFormat="1" applyFont="1" applyBorder="1"/>
    <xf numFmtId="0" fontId="0" fillId="0" borderId="2" xfId="0" applyBorder="1"/>
    <xf numFmtId="43" fontId="0" fillId="0" borderId="2" xfId="167" applyFont="1" applyBorder="1"/>
    <xf numFmtId="0" fontId="46" fillId="5" borderId="2" xfId="0" applyFont="1" applyFill="1" applyBorder="1"/>
    <xf numFmtId="43" fontId="46" fillId="5" borderId="2" xfId="167" applyFont="1" applyFill="1" applyBorder="1"/>
    <xf numFmtId="0" fontId="47" fillId="5" borderId="0" xfId="0" applyFont="1" applyFill="1"/>
    <xf numFmtId="0" fontId="47" fillId="5" borderId="4" xfId="0" applyFont="1" applyFill="1" applyBorder="1"/>
    <xf numFmtId="43" fontId="47" fillId="5" borderId="4" xfId="167" applyFont="1" applyFill="1" applyBorder="1"/>
    <xf numFmtId="0" fontId="46" fillId="0" borderId="0" xfId="0" applyFont="1"/>
    <xf numFmtId="0" fontId="47" fillId="0" borderId="0" xfId="0" applyFont="1" applyBorder="1"/>
    <xf numFmtId="0" fontId="47" fillId="5" borderId="0" xfId="0" applyFont="1" applyFill="1" applyBorder="1"/>
    <xf numFmtId="43" fontId="0" fillId="0" borderId="0" xfId="167" applyFont="1"/>
    <xf numFmtId="168" fontId="47" fillId="5" borderId="0" xfId="0" applyNumberFormat="1" applyFont="1" applyFill="1" applyBorder="1"/>
    <xf numFmtId="43" fontId="47" fillId="5" borderId="23" xfId="167" applyFont="1" applyFill="1" applyBorder="1"/>
    <xf numFmtId="43" fontId="46" fillId="0" borderId="2" xfId="167" applyFont="1" applyBorder="1"/>
    <xf numFmtId="43" fontId="47" fillId="5" borderId="0" xfId="167" applyFont="1" applyFill="1"/>
    <xf numFmtId="0" fontId="46" fillId="0" borderId="2" xfId="0" applyFont="1" applyBorder="1"/>
    <xf numFmtId="43" fontId="47" fillId="0" borderId="2" xfId="167" applyFont="1" applyBorder="1"/>
    <xf numFmtId="43" fontId="47" fillId="0" borderId="0" xfId="167" applyFont="1"/>
    <xf numFmtId="43" fontId="46" fillId="0" borderId="0" xfId="167" applyFont="1"/>
    <xf numFmtId="0" fontId="47" fillId="0" borderId="2" xfId="0" applyFont="1" applyBorder="1"/>
    <xf numFmtId="0" fontId="48" fillId="0" borderId="0" xfId="0" applyFont="1" applyBorder="1"/>
    <xf numFmtId="43" fontId="47" fillId="0" borderId="0" xfId="0" applyNumberFormat="1" applyFont="1"/>
    <xf numFmtId="0" fontId="46" fillId="33" borderId="0" xfId="0" applyFont="1" applyFill="1"/>
    <xf numFmtId="0" fontId="46" fillId="0" borderId="0" xfId="0" applyFont="1" applyAlignment="1">
      <alignment horizontal="center"/>
    </xf>
    <xf numFmtId="0" fontId="46" fillId="0" borderId="0" xfId="0" applyFont="1" applyAlignment="1">
      <alignment horizontal="left"/>
    </xf>
    <xf numFmtId="168" fontId="48" fillId="5" borderId="2" xfId="167" applyNumberFormat="1" applyFont="1" applyFill="1" applyBorder="1"/>
    <xf numFmtId="168" fontId="48" fillId="0" borderId="2" xfId="167" applyNumberFormat="1" applyFont="1" applyBorder="1"/>
    <xf numFmtId="168" fontId="48" fillId="5" borderId="23" xfId="167" applyNumberFormat="1" applyFont="1" applyFill="1" applyBorder="1"/>
    <xf numFmtId="168" fontId="46" fillId="0" borderId="2" xfId="0" applyNumberFormat="1" applyFont="1" applyBorder="1"/>
    <xf numFmtId="168" fontId="46" fillId="5" borderId="2" xfId="167" applyNumberFormat="1" applyFont="1" applyFill="1" applyBorder="1"/>
    <xf numFmtId="168" fontId="47" fillId="0" borderId="0" xfId="0" applyNumberFormat="1" applyFont="1"/>
    <xf numFmtId="168" fontId="47" fillId="5" borderId="0" xfId="0" applyNumberFormat="1" applyFont="1" applyFill="1"/>
    <xf numFmtId="168" fontId="47" fillId="5" borderId="4" xfId="0" applyNumberFormat="1" applyFont="1" applyFill="1" applyBorder="1"/>
    <xf numFmtId="168" fontId="47" fillId="5" borderId="4" xfId="167" applyNumberFormat="1" applyFont="1" applyFill="1" applyBorder="1"/>
    <xf numFmtId="168" fontId="46" fillId="0" borderId="0" xfId="0" applyNumberFormat="1" applyFont="1"/>
    <xf numFmtId="168" fontId="47" fillId="0" borderId="0" xfId="0" applyNumberFormat="1" applyFont="1" applyBorder="1"/>
    <xf numFmtId="168" fontId="47" fillId="5" borderId="23" xfId="167" applyNumberFormat="1" applyFont="1" applyFill="1" applyBorder="1"/>
    <xf numFmtId="168" fontId="46" fillId="0" borderId="2" xfId="167" applyNumberFormat="1" applyFont="1" applyBorder="1"/>
    <xf numFmtId="168" fontId="47" fillId="5" borderId="0" xfId="167" applyNumberFormat="1" applyFont="1" applyFill="1"/>
    <xf numFmtId="0" fontId="46" fillId="32" borderId="0" xfId="0" applyFont="1" applyFill="1" applyBorder="1"/>
    <xf numFmtId="0" fontId="46" fillId="0" borderId="2" xfId="0" applyFont="1" applyBorder="1" applyAlignment="1">
      <alignment horizontal="center"/>
    </xf>
    <xf numFmtId="0" fontId="46" fillId="5" borderId="0" xfId="0" applyFont="1" applyFill="1" applyAlignment="1">
      <alignment horizontal="center"/>
    </xf>
    <xf numFmtId="43" fontId="47" fillId="0" borderId="0" xfId="167" applyFont="1" applyAlignment="1">
      <alignment horizontal="center"/>
    </xf>
    <xf numFmtId="168" fontId="47" fillId="0" borderId="2" xfId="167" applyNumberFormat="1" applyFont="1" applyBorder="1"/>
    <xf numFmtId="168" fontId="47" fillId="0" borderId="0" xfId="167" applyNumberFormat="1" applyFont="1"/>
    <xf numFmtId="168" fontId="46" fillId="0" borderId="0" xfId="167" applyNumberFormat="1" applyFont="1"/>
    <xf numFmtId="164" fontId="17" fillId="33" borderId="0" xfId="1" applyNumberFormat="1" applyFont="1" applyFill="1" applyBorder="1" applyAlignment="1">
      <alignment horizontal="right"/>
    </xf>
    <xf numFmtId="0" fontId="51" fillId="0" borderId="10" xfId="0" applyFont="1" applyBorder="1" applyAlignment="1">
      <alignment horizontal="center"/>
    </xf>
    <xf numFmtId="0" fontId="51" fillId="0" borderId="46" xfId="0" applyFont="1" applyBorder="1"/>
    <xf numFmtId="0" fontId="51" fillId="0" borderId="11" xfId="0" applyFont="1" applyBorder="1" applyAlignment="1">
      <alignment horizontal="center"/>
    </xf>
    <xf numFmtId="0" fontId="0" fillId="0" borderId="0" xfId="0" applyAlignment="1">
      <alignment horizontal="right"/>
    </xf>
    <xf numFmtId="0" fontId="52" fillId="34" borderId="46" xfId="0" applyFont="1" applyFill="1" applyBorder="1"/>
    <xf numFmtId="0" fontId="0" fillId="0" borderId="10" xfId="0" applyBorder="1"/>
    <xf numFmtId="0" fontId="52" fillId="34" borderId="10" xfId="0" applyFont="1" applyFill="1" applyBorder="1"/>
    <xf numFmtId="0" fontId="53" fillId="0" borderId="10" xfId="0" applyFont="1" applyBorder="1"/>
    <xf numFmtId="0" fontId="53" fillId="34" borderId="16" xfId="0" applyFont="1" applyFill="1" applyBorder="1"/>
    <xf numFmtId="0" fontId="52" fillId="34" borderId="21" xfId="0" applyFont="1" applyFill="1" applyBorder="1"/>
    <xf numFmtId="0" fontId="53" fillId="0" borderId="16" xfId="0" applyFont="1" applyBorder="1"/>
    <xf numFmtId="0" fontId="51" fillId="34" borderId="46" xfId="0" applyFont="1" applyFill="1" applyBorder="1"/>
    <xf numFmtId="0" fontId="0" fillId="0" borderId="32" xfId="0" applyBorder="1"/>
    <xf numFmtId="0" fontId="51" fillId="34" borderId="10" xfId="0" applyFont="1" applyFill="1" applyBorder="1"/>
    <xf numFmtId="0" fontId="51" fillId="34" borderId="16" xfId="0" applyFont="1" applyFill="1" applyBorder="1"/>
    <xf numFmtId="0" fontId="51" fillId="34" borderId="0" xfId="0" applyFont="1" applyFill="1"/>
    <xf numFmtId="0" fontId="51" fillId="34" borderId="21" xfId="0" applyFont="1" applyFill="1" applyBorder="1"/>
    <xf numFmtId="0" fontId="51" fillId="34" borderId="53" xfId="0" applyFont="1" applyFill="1" applyBorder="1"/>
    <xf numFmtId="0" fontId="52" fillId="34" borderId="16" xfId="0" applyFont="1" applyFill="1" applyBorder="1"/>
    <xf numFmtId="0" fontId="54" fillId="0" borderId="11" xfId="0" applyFont="1" applyBorder="1"/>
    <xf numFmtId="0" fontId="51" fillId="0" borderId="16" xfId="0" applyFont="1" applyBorder="1" applyAlignment="1">
      <alignment horizontal="center"/>
    </xf>
    <xf numFmtId="0" fontId="54" fillId="0" borderId="16" xfId="0" applyFont="1" applyBorder="1"/>
    <xf numFmtId="0" fontId="52" fillId="0" borderId="16" xfId="0" applyFont="1" applyBorder="1"/>
    <xf numFmtId="164" fontId="45" fillId="7" borderId="53" xfId="1" applyFont="1" applyFill="1" applyBorder="1" applyAlignment="1">
      <alignment horizontal="right" vertical="center" wrapText="1"/>
    </xf>
    <xf numFmtId="0" fontId="42" fillId="0" borderId="14" xfId="0" applyFont="1" applyFill="1" applyBorder="1" applyAlignment="1">
      <alignment vertical="center" wrapText="1"/>
    </xf>
    <xf numFmtId="0" fontId="42" fillId="0" borderId="11" xfId="0" applyFont="1" applyFill="1" applyBorder="1" applyAlignment="1">
      <alignment vertical="center" wrapText="1"/>
    </xf>
    <xf numFmtId="0" fontId="42" fillId="0" borderId="15" xfId="0" applyFont="1" applyFill="1" applyBorder="1" applyAlignment="1">
      <alignment vertical="center"/>
    </xf>
    <xf numFmtId="0" fontId="42" fillId="0" borderId="14" xfId="0" applyFont="1" applyFill="1" applyBorder="1" applyAlignment="1">
      <alignment vertical="center"/>
    </xf>
    <xf numFmtId="0" fontId="0" fillId="0" borderId="0" xfId="0" applyFont="1" applyFill="1" applyBorder="1"/>
    <xf numFmtId="0" fontId="0" fillId="0" borderId="33" xfId="0" applyFont="1" applyFill="1" applyBorder="1" applyAlignment="1">
      <alignment horizontal="right"/>
    </xf>
    <xf numFmtId="166" fontId="16" fillId="0" borderId="33" xfId="1" applyNumberFormat="1" applyFont="1" applyFill="1" applyBorder="1" applyAlignment="1">
      <alignment horizontal="right"/>
    </xf>
    <xf numFmtId="166" fontId="0" fillId="0" borderId="33" xfId="1" applyNumberFormat="1" applyFont="1" applyFill="1" applyBorder="1" applyAlignment="1">
      <alignment horizontal="right"/>
    </xf>
    <xf numFmtId="164" fontId="0" fillId="0" borderId="33" xfId="1" applyFont="1" applyFill="1" applyBorder="1" applyAlignment="1">
      <alignment horizontal="right"/>
    </xf>
    <xf numFmtId="0" fontId="43" fillId="0" borderId="33" xfId="0" applyFont="1" applyBorder="1"/>
    <xf numFmtId="168" fontId="46" fillId="5" borderId="0" xfId="167" applyNumberFormat="1" applyFont="1" applyFill="1" applyBorder="1"/>
    <xf numFmtId="0" fontId="55" fillId="0" borderId="2" xfId="0" applyFont="1" applyBorder="1"/>
    <xf numFmtId="165" fontId="4" fillId="7" borderId="33" xfId="0" applyNumberFormat="1" applyFont="1" applyFill="1" applyBorder="1" applyAlignment="1">
      <alignment horizontal="right" vertical="center" wrapText="1"/>
    </xf>
    <xf numFmtId="0" fontId="18" fillId="31" borderId="0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left"/>
    </xf>
    <xf numFmtId="0" fontId="57" fillId="0" borderId="0" xfId="0" applyFont="1"/>
    <xf numFmtId="168" fontId="57" fillId="0" borderId="0" xfId="0" applyNumberFormat="1" applyFont="1"/>
    <xf numFmtId="0" fontId="57" fillId="5" borderId="0" xfId="0" applyFont="1" applyFill="1"/>
    <xf numFmtId="0" fontId="58" fillId="0" borderId="0" xfId="0" applyFont="1"/>
    <xf numFmtId="0" fontId="59" fillId="34" borderId="0" xfId="0" applyFont="1" applyFill="1" applyBorder="1"/>
    <xf numFmtId="0" fontId="56" fillId="0" borderId="0" xfId="0" applyFont="1"/>
    <xf numFmtId="0" fontId="59" fillId="34" borderId="21" xfId="0" applyFont="1" applyFill="1" applyBorder="1"/>
    <xf numFmtId="3" fontId="0" fillId="0" borderId="0" xfId="0" applyNumberFormat="1" applyFill="1" applyBorder="1" applyAlignment="1">
      <alignment horizontal="right"/>
    </xf>
    <xf numFmtId="3" fontId="2" fillId="0" borderId="0" xfId="0" applyNumberFormat="1" applyFont="1" applyFill="1"/>
    <xf numFmtId="3" fontId="56" fillId="0" borderId="0" xfId="0" applyNumberFormat="1" applyFont="1" applyFill="1" applyBorder="1" applyAlignment="1">
      <alignment horizontal="right"/>
    </xf>
    <xf numFmtId="3" fontId="60" fillId="0" borderId="0" xfId="0" applyNumberFormat="1" applyFont="1" applyFill="1" applyBorder="1" applyAlignment="1">
      <alignment horizontal="right"/>
    </xf>
    <xf numFmtId="0" fontId="0" fillId="0" borderId="0" xfId="0" applyFill="1" applyAlignment="1">
      <alignment horizontal="right"/>
    </xf>
    <xf numFmtId="0" fontId="0" fillId="0" borderId="0" xfId="0" applyFont="1" applyBorder="1" applyAlignment="1">
      <alignment horizontal="right"/>
    </xf>
    <xf numFmtId="3" fontId="16" fillId="0" borderId="0" xfId="1" applyNumberFormat="1" applyFont="1" applyFill="1" applyBorder="1" applyAlignment="1">
      <alignment horizontal="right"/>
    </xf>
    <xf numFmtId="168" fontId="53" fillId="34" borderId="16" xfId="0" applyNumberFormat="1" applyFont="1" applyFill="1" applyBorder="1"/>
    <xf numFmtId="168" fontId="51" fillId="34" borderId="16" xfId="0" applyNumberFormat="1" applyFont="1" applyFill="1" applyBorder="1"/>
    <xf numFmtId="168" fontId="0" fillId="0" borderId="0" xfId="0" applyNumberFormat="1"/>
    <xf numFmtId="43" fontId="47" fillId="5" borderId="0" xfId="0" applyNumberFormat="1" applyFont="1" applyFill="1"/>
    <xf numFmtId="0" fontId="46" fillId="35" borderId="0" xfId="0" applyFont="1" applyFill="1" applyAlignment="1">
      <alignment horizontal="center"/>
    </xf>
    <xf numFmtId="0" fontId="61" fillId="35" borderId="0" xfId="0" applyFont="1" applyFill="1" applyAlignment="1">
      <alignment horizontal="center"/>
    </xf>
    <xf numFmtId="0" fontId="15" fillId="35" borderId="0" xfId="0" applyFont="1" applyFill="1" applyAlignment="1">
      <alignment horizontal="center"/>
    </xf>
    <xf numFmtId="168" fontId="59" fillId="34" borderId="21" xfId="0" applyNumberFormat="1" applyFont="1" applyFill="1" applyBorder="1"/>
    <xf numFmtId="0" fontId="52" fillId="35" borderId="10" xfId="0" applyFont="1" applyFill="1" applyBorder="1"/>
    <xf numFmtId="0" fontId="53" fillId="35" borderId="10" xfId="0" applyFont="1" applyFill="1" applyBorder="1"/>
    <xf numFmtId="0" fontId="54" fillId="35" borderId="16" xfId="0" applyFont="1" applyFill="1" applyBorder="1"/>
    <xf numFmtId="165" fontId="4" fillId="7" borderId="53" xfId="0" applyNumberFormat="1" applyFont="1" applyFill="1" applyBorder="1" applyAlignment="1">
      <alignment horizontal="right" vertical="center" wrapText="1"/>
    </xf>
    <xf numFmtId="3" fontId="3" fillId="0" borderId="53" xfId="1" applyNumberFormat="1" applyFont="1" applyBorder="1" applyAlignment="1">
      <alignment horizontal="right"/>
    </xf>
    <xf numFmtId="3" fontId="3" fillId="0" borderId="16" xfId="1" applyNumberFormat="1" applyFont="1" applyBorder="1" applyAlignment="1">
      <alignment horizontal="right"/>
    </xf>
    <xf numFmtId="0" fontId="52" fillId="0" borderId="10" xfId="0" applyFont="1" applyFill="1" applyBorder="1"/>
    <xf numFmtId="0" fontId="51" fillId="34" borderId="0" xfId="0" applyFont="1" applyFill="1" applyBorder="1"/>
    <xf numFmtId="168" fontId="48" fillId="5" borderId="65" xfId="167" applyNumberFormat="1" applyFont="1" applyFill="1" applyBorder="1"/>
    <xf numFmtId="0" fontId="47" fillId="32" borderId="65" xfId="0" applyFont="1" applyFill="1" applyBorder="1"/>
    <xf numFmtId="0" fontId="46" fillId="32" borderId="65" xfId="0" applyFont="1" applyFill="1" applyBorder="1" applyAlignment="1">
      <alignment horizontal="center"/>
    </xf>
    <xf numFmtId="43" fontId="48" fillId="5" borderId="65" xfId="167" applyFont="1" applyFill="1" applyBorder="1"/>
    <xf numFmtId="43" fontId="46" fillId="5" borderId="65" xfId="167" applyFont="1" applyFill="1" applyBorder="1"/>
    <xf numFmtId="168" fontId="48" fillId="0" borderId="65" xfId="167" applyNumberFormat="1" applyFont="1" applyBorder="1"/>
    <xf numFmtId="0" fontId="55" fillId="0" borderId="0" xfId="0" applyFont="1"/>
    <xf numFmtId="0" fontId="55" fillId="0" borderId="0" xfId="0" applyFont="1" applyFill="1" applyAlignment="1"/>
    <xf numFmtId="0" fontId="61" fillId="0" borderId="0" xfId="0" applyFont="1" applyFill="1" applyAlignment="1"/>
    <xf numFmtId="0" fontId="47" fillId="0" borderId="0" xfId="0" applyFont="1" applyFill="1"/>
    <xf numFmtId="0" fontId="55" fillId="0" borderId="0" xfId="0" applyFont="1" applyFill="1"/>
    <xf numFmtId="0" fontId="63" fillId="0" borderId="15" xfId="0" applyFont="1" applyFill="1" applyBorder="1" applyAlignment="1">
      <alignment vertical="center"/>
    </xf>
    <xf numFmtId="0" fontId="55" fillId="0" borderId="53" xfId="0" applyFont="1" applyFill="1" applyBorder="1" applyAlignment="1"/>
    <xf numFmtId="0" fontId="55" fillId="0" borderId="0" xfId="0" applyFont="1" applyFill="1" applyAlignment="1">
      <alignment vertical="center"/>
    </xf>
    <xf numFmtId="0" fontId="64" fillId="0" borderId="0" xfId="136" applyFont="1" applyFill="1" applyBorder="1"/>
    <xf numFmtId="0" fontId="65" fillId="0" borderId="52" xfId="0" applyFont="1" applyFill="1" applyBorder="1" applyAlignment="1">
      <alignment horizontal="left" indent="2"/>
    </xf>
    <xf numFmtId="0" fontId="66" fillId="0" borderId="52" xfId="0" applyFont="1" applyFill="1" applyBorder="1" applyAlignment="1">
      <alignment horizontal="left"/>
    </xf>
    <xf numFmtId="0" fontId="66" fillId="0" borderId="52" xfId="0" applyFont="1" applyFill="1" applyBorder="1" applyAlignment="1">
      <alignment horizontal="left" indent="2"/>
    </xf>
    <xf numFmtId="0" fontId="67" fillId="0" borderId="52" xfId="0" applyFont="1" applyFill="1" applyBorder="1" applyAlignment="1">
      <alignment horizontal="left" indent="4"/>
    </xf>
    <xf numFmtId="0" fontId="67" fillId="0" borderId="52" xfId="0" applyFont="1" applyFill="1" applyBorder="1" applyAlignment="1">
      <alignment horizontal="left" indent="3"/>
    </xf>
    <xf numFmtId="17" fontId="71" fillId="37" borderId="33" xfId="168" applyNumberFormat="1" applyFont="1" applyFill="1" applyBorder="1" applyAlignment="1">
      <alignment horizontal="center"/>
    </xf>
    <xf numFmtId="17" fontId="71" fillId="37" borderId="51" xfId="168" applyNumberFormat="1" applyFont="1" applyFill="1" applyBorder="1" applyAlignment="1">
      <alignment horizontal="center"/>
    </xf>
    <xf numFmtId="0" fontId="63" fillId="0" borderId="50" xfId="0" applyFont="1" applyFill="1" applyBorder="1" applyAlignment="1">
      <alignment vertical="center"/>
    </xf>
    <xf numFmtId="17" fontId="62" fillId="36" borderId="50" xfId="168" applyNumberFormat="1" applyFont="1" applyFill="1" applyBorder="1" applyAlignment="1">
      <alignment horizontal="center"/>
    </xf>
    <xf numFmtId="17" fontId="62" fillId="36" borderId="66" xfId="168" applyNumberFormat="1" applyFont="1" applyFill="1" applyBorder="1" applyAlignment="1">
      <alignment horizontal="center"/>
    </xf>
    <xf numFmtId="17" fontId="71" fillId="37" borderId="67" xfId="168" applyNumberFormat="1" applyFont="1" applyFill="1" applyBorder="1" applyAlignment="1">
      <alignment horizontal="center"/>
    </xf>
    <xf numFmtId="17" fontId="71" fillId="37" borderId="68" xfId="168" applyNumberFormat="1" applyFont="1" applyFill="1" applyBorder="1" applyAlignment="1">
      <alignment horizontal="center"/>
    </xf>
    <xf numFmtId="0" fontId="43" fillId="0" borderId="0" xfId="0" applyFont="1" applyBorder="1"/>
    <xf numFmtId="0" fontId="67" fillId="0" borderId="66" xfId="0" applyFont="1" applyFill="1" applyBorder="1" applyAlignment="1">
      <alignment horizontal="left" indent="4"/>
    </xf>
    <xf numFmtId="1" fontId="55" fillId="0" borderId="33" xfId="1" applyNumberFormat="1" applyFont="1" applyFill="1" applyBorder="1" applyAlignment="1">
      <alignment horizontal="right"/>
    </xf>
    <xf numFmtId="1" fontId="55" fillId="0" borderId="51" xfId="1" applyNumberFormat="1" applyFont="1" applyFill="1" applyBorder="1" applyAlignment="1">
      <alignment horizontal="right"/>
    </xf>
    <xf numFmtId="1" fontId="65" fillId="0" borderId="52" xfId="0" applyNumberFormat="1" applyFont="1" applyFill="1" applyBorder="1" applyAlignment="1">
      <alignment horizontal="left" indent="2"/>
    </xf>
    <xf numFmtId="1" fontId="55" fillId="0" borderId="0" xfId="1" applyNumberFormat="1" applyFont="1" applyFill="1" applyBorder="1" applyAlignment="1">
      <alignment horizontal="right"/>
    </xf>
    <xf numFmtId="1" fontId="55" fillId="0" borderId="53" xfId="1" applyNumberFormat="1" applyFont="1" applyFill="1" applyBorder="1" applyAlignment="1">
      <alignment horizontal="right"/>
    </xf>
    <xf numFmtId="1" fontId="67" fillId="0" borderId="52" xfId="0" applyNumberFormat="1" applyFont="1" applyFill="1" applyBorder="1" applyAlignment="1">
      <alignment horizontal="left" indent="1"/>
    </xf>
    <xf numFmtId="1" fontId="66" fillId="0" borderId="52" xfId="0" applyNumberFormat="1" applyFont="1" applyFill="1" applyBorder="1" applyAlignment="1">
      <alignment horizontal="left"/>
    </xf>
    <xf numFmtId="1" fontId="66" fillId="0" borderId="52" xfId="0" applyNumberFormat="1" applyFont="1" applyFill="1" applyBorder="1" applyAlignment="1">
      <alignment horizontal="left" indent="1"/>
    </xf>
    <xf numFmtId="1" fontId="67" fillId="0" borderId="52" xfId="0" applyNumberFormat="1" applyFont="1" applyFill="1" applyBorder="1" applyAlignment="1">
      <alignment horizontal="left" indent="3"/>
    </xf>
    <xf numFmtId="1" fontId="67" fillId="0" borderId="52" xfId="0" applyNumberFormat="1" applyFont="1" applyFill="1" applyBorder="1" applyAlignment="1"/>
    <xf numFmtId="1" fontId="61" fillId="0" borderId="0" xfId="1" applyNumberFormat="1" applyFont="1" applyFill="1" applyBorder="1" applyAlignment="1">
      <alignment horizontal="right"/>
    </xf>
    <xf numFmtId="1" fontId="69" fillId="0" borderId="52" xfId="0" applyNumberFormat="1" applyFont="1" applyFill="1" applyBorder="1" applyAlignment="1">
      <alignment horizontal="left" indent="1"/>
    </xf>
    <xf numFmtId="1" fontId="70" fillId="0" borderId="52" xfId="0" applyNumberFormat="1" applyFont="1" applyFill="1" applyBorder="1" applyAlignment="1">
      <alignment horizontal="left" indent="3"/>
    </xf>
    <xf numFmtId="1" fontId="67" fillId="0" borderId="66" xfId="0" applyNumberFormat="1" applyFont="1" applyFill="1" applyBorder="1" applyAlignment="1">
      <alignment horizontal="left" indent="3"/>
    </xf>
    <xf numFmtId="1" fontId="55" fillId="0" borderId="67" xfId="1" applyNumberFormat="1" applyFont="1" applyFill="1" applyBorder="1" applyAlignment="1">
      <alignment horizontal="right"/>
    </xf>
    <xf numFmtId="1" fontId="55" fillId="0" borderId="68" xfId="1" applyNumberFormat="1" applyFont="1" applyFill="1" applyBorder="1" applyAlignment="1">
      <alignment horizontal="right"/>
    </xf>
    <xf numFmtId="166" fontId="55" fillId="0" borderId="0" xfId="1" applyNumberFormat="1" applyFont="1" applyFill="1" applyBorder="1" applyAlignment="1">
      <alignment horizontal="right"/>
    </xf>
    <xf numFmtId="166" fontId="55" fillId="0" borderId="53" xfId="1" applyNumberFormat="1" applyFont="1" applyFill="1" applyBorder="1" applyAlignment="1">
      <alignment horizontal="right"/>
    </xf>
    <xf numFmtId="166" fontId="61" fillId="0" borderId="0" xfId="1" applyNumberFormat="1" applyFont="1" applyFill="1" applyBorder="1" applyAlignment="1">
      <alignment horizontal="right"/>
    </xf>
    <xf numFmtId="166" fontId="61" fillId="0" borderId="53" xfId="1" applyNumberFormat="1" applyFont="1" applyFill="1" applyBorder="1" applyAlignment="1">
      <alignment horizontal="right"/>
    </xf>
    <xf numFmtId="166" fontId="55" fillId="0" borderId="67" xfId="1" applyNumberFormat="1" applyFont="1" applyFill="1" applyBorder="1" applyAlignment="1">
      <alignment horizontal="right"/>
    </xf>
    <xf numFmtId="166" fontId="55" fillId="0" borderId="68" xfId="1" applyNumberFormat="1" applyFont="1" applyFill="1" applyBorder="1" applyAlignment="1">
      <alignment horizontal="right"/>
    </xf>
    <xf numFmtId="166" fontId="55" fillId="0" borderId="33" xfId="1" applyNumberFormat="1" applyFont="1" applyFill="1" applyBorder="1" applyAlignment="1">
      <alignment horizontal="right"/>
    </xf>
    <xf numFmtId="164" fontId="55" fillId="0" borderId="0" xfId="1" applyNumberFormat="1" applyFont="1" applyFill="1" applyBorder="1" applyAlignment="1">
      <alignment horizontal="right"/>
    </xf>
    <xf numFmtId="164" fontId="55" fillId="0" borderId="53" xfId="1" applyNumberFormat="1" applyFont="1" applyFill="1" applyBorder="1" applyAlignment="1">
      <alignment horizontal="right"/>
    </xf>
    <xf numFmtId="0" fontId="73" fillId="0" borderId="52" xfId="0" applyFont="1" applyFill="1" applyBorder="1" applyAlignment="1">
      <alignment horizontal="left"/>
    </xf>
    <xf numFmtId="1" fontId="73" fillId="0" borderId="50" xfId="0" applyNumberFormat="1" applyFont="1" applyFill="1" applyBorder="1" applyAlignment="1">
      <alignment horizontal="left"/>
    </xf>
    <xf numFmtId="1" fontId="74" fillId="0" borderId="52" xfId="0" applyNumberFormat="1" applyFont="1" applyFill="1" applyBorder="1" applyAlignment="1">
      <alignment horizontal="left" indent="3"/>
    </xf>
    <xf numFmtId="1" fontId="75" fillId="0" borderId="52" xfId="0" applyNumberFormat="1" applyFont="1" applyFill="1" applyBorder="1" applyAlignment="1">
      <alignment horizontal="left" indent="1"/>
    </xf>
    <xf numFmtId="0" fontId="11" fillId="0" borderId="50" xfId="0" applyFont="1" applyFill="1" applyBorder="1" applyAlignment="1">
      <alignment horizontal="left" vertical="center" indent="15"/>
    </xf>
    <xf numFmtId="0" fontId="11" fillId="0" borderId="33" xfId="0" applyFont="1" applyFill="1" applyBorder="1" applyAlignment="1">
      <alignment horizontal="left" vertical="center" indent="15"/>
    </xf>
    <xf numFmtId="0" fontId="11" fillId="0" borderId="51" xfId="0" applyFont="1" applyFill="1" applyBorder="1" applyAlignment="1">
      <alignment horizontal="left" vertical="center" indent="15"/>
    </xf>
  </cellXfs>
  <cellStyles count="169">
    <cellStyle name="20% - Accent1 2" xfId="3"/>
    <cellStyle name="20% - Accent2 2" xfId="4"/>
    <cellStyle name="20% - Accent3 2" xfId="5"/>
    <cellStyle name="20% - Accent4 2" xfId="6"/>
    <cellStyle name="20% - Accent5 2" xfId="7"/>
    <cellStyle name="20% - Accent6 2" xfId="8"/>
    <cellStyle name="40% - Accent1 2" xfId="9"/>
    <cellStyle name="40% - Accent2 2" xfId="10"/>
    <cellStyle name="40% - Accent3 2" xfId="11"/>
    <cellStyle name="40% - Accent4 2" xfId="12"/>
    <cellStyle name="40% - Accent5 2" xfId="13"/>
    <cellStyle name="40% - Accent6 2" xfId="14"/>
    <cellStyle name="60% - Accent1 2" xfId="15"/>
    <cellStyle name="60% - Accent2 2" xfId="16"/>
    <cellStyle name="60% - Accent3 2" xfId="17"/>
    <cellStyle name="60% - Accent4 2" xfId="18"/>
    <cellStyle name="60% - Accent5 2" xfId="19"/>
    <cellStyle name="60% - Accent6 2" xfId="20"/>
    <cellStyle name="Accent1 2" xfId="21"/>
    <cellStyle name="Accent2 2" xfId="22"/>
    <cellStyle name="Accent3 2" xfId="23"/>
    <cellStyle name="Accent4 2" xfId="24"/>
    <cellStyle name="Accent5 2" xfId="25"/>
    <cellStyle name="Accent6 2" xfId="26"/>
    <cellStyle name="Bad 2" xfId="27"/>
    <cellStyle name="Calculation 2" xfId="28"/>
    <cellStyle name="Check Cell 2" xfId="29"/>
    <cellStyle name="Comma 10" xfId="30"/>
    <cellStyle name="Comma 11" xfId="31"/>
    <cellStyle name="Comma 12" xfId="32"/>
    <cellStyle name="Comma 13" xfId="33"/>
    <cellStyle name="Comma 2" xfId="34"/>
    <cellStyle name="Comma 2 2" xfId="35"/>
    <cellStyle name="Comma 2 2 2" xfId="36"/>
    <cellStyle name="Comma 2 2 2 2" xfId="37"/>
    <cellStyle name="Comma 2 2 2 3" xfId="38"/>
    <cellStyle name="Comma 2 2 3" xfId="39"/>
    <cellStyle name="Comma 2 2 3 2" xfId="40"/>
    <cellStyle name="Comma 2 2 3 3" xfId="41"/>
    <cellStyle name="Comma 2 2 3 4" xfId="42"/>
    <cellStyle name="Comma 2 2 4" xfId="43"/>
    <cellStyle name="Comma 2 3" xfId="44"/>
    <cellStyle name="Comma 2 3 2" xfId="45"/>
    <cellStyle name="Comma 2 3 3" xfId="46"/>
    <cellStyle name="Comma 2 4" xfId="47"/>
    <cellStyle name="Comma 2 4 2" xfId="48"/>
    <cellStyle name="Comma 3" xfId="49"/>
    <cellStyle name="Comma 3 2" xfId="50"/>
    <cellStyle name="Comma 3 2 2" xfId="51"/>
    <cellStyle name="Comma 3 2 3" xfId="52"/>
    <cellStyle name="Comma 3 3" xfId="53"/>
    <cellStyle name="Comma 3 3 2" xfId="54"/>
    <cellStyle name="Comma 3 3 3" xfId="55"/>
    <cellStyle name="Comma 3 3 4" xfId="56"/>
    <cellStyle name="Comma 3 4" xfId="57"/>
    <cellStyle name="Comma 3_BOM" xfId="58"/>
    <cellStyle name="Comma 4" xfId="59"/>
    <cellStyle name="Comma 4 2" xfId="60"/>
    <cellStyle name="Comma 4 2 2" xfId="61"/>
    <cellStyle name="Comma 4 2 3" xfId="62"/>
    <cellStyle name="Comma 4 3" xfId="63"/>
    <cellStyle name="Comma 4 3 2" xfId="64"/>
    <cellStyle name="Comma 4 3 3" xfId="65"/>
    <cellStyle name="Comma 4 3 4" xfId="66"/>
    <cellStyle name="Comma 4 3 5" xfId="67"/>
    <cellStyle name="Comma 4 4" xfId="68"/>
    <cellStyle name="Comma 4 4 2" xfId="69"/>
    <cellStyle name="Comma 4 4 3" xfId="70"/>
    <cellStyle name="Comma 4 5" xfId="71"/>
    <cellStyle name="Comma 4 5 2" xfId="72"/>
    <cellStyle name="Comma 4 5 3" xfId="73"/>
    <cellStyle name="Comma 4 6" xfId="74"/>
    <cellStyle name="Comma 4 6 2" xfId="75"/>
    <cellStyle name="Comma 4 6 3" xfId="76"/>
    <cellStyle name="Comma 4 7" xfId="77"/>
    <cellStyle name="Comma 4 8" xfId="78"/>
    <cellStyle name="Comma 4 9" xfId="79"/>
    <cellStyle name="Comma 5" xfId="80"/>
    <cellStyle name="Comma 5 2" xfId="81"/>
    <cellStyle name="Comma 5 2 2" xfId="82"/>
    <cellStyle name="Comma 5 2 3" xfId="83"/>
    <cellStyle name="Comma 5 3" xfId="84"/>
    <cellStyle name="Comma 6" xfId="85"/>
    <cellStyle name="Comma 6 2" xfId="86"/>
    <cellStyle name="Comma 6 3" xfId="87"/>
    <cellStyle name="Comma 6 4" xfId="88"/>
    <cellStyle name="Comma 7" xfId="89"/>
    <cellStyle name="Comma 7 2" xfId="90"/>
    <cellStyle name="Comma 7 3" xfId="91"/>
    <cellStyle name="Comma 8" xfId="92"/>
    <cellStyle name="Comma 8 2" xfId="93"/>
    <cellStyle name="Comma 8 3" xfId="94"/>
    <cellStyle name="Comma 9" xfId="95"/>
    <cellStyle name="Comma 9 2" xfId="96"/>
    <cellStyle name="Explanatory Text 2" xfId="97"/>
    <cellStyle name="Good 2" xfId="98"/>
    <cellStyle name="Heading 1 2" xfId="99"/>
    <cellStyle name="Heading 2 2" xfId="100"/>
    <cellStyle name="Heading 3 2" xfId="101"/>
    <cellStyle name="Heading 4 2" xfId="102"/>
    <cellStyle name="Input 2" xfId="103"/>
    <cellStyle name="Linked Cell 2" xfId="104"/>
    <cellStyle name="Neutral 2" xfId="105"/>
    <cellStyle name="Normal" xfId="0" builtinId="0"/>
    <cellStyle name="Normal 10" xfId="106"/>
    <cellStyle name="Normal 10 2" xfId="107"/>
    <cellStyle name="Normal 10 3" xfId="108"/>
    <cellStyle name="Normal 11" xfId="109"/>
    <cellStyle name="Normal 12" xfId="110"/>
    <cellStyle name="Normal 16" xfId="168"/>
    <cellStyle name="Normal 2" xfId="111"/>
    <cellStyle name="Normal 2 2" xfId="112"/>
    <cellStyle name="Normal 2 2 2" xfId="113"/>
    <cellStyle name="Normal 2 3" xfId="114"/>
    <cellStyle name="Normal 2 4" xfId="115"/>
    <cellStyle name="Normal 2_BOM" xfId="116"/>
    <cellStyle name="Normal 3" xfId="117"/>
    <cellStyle name="Normal 3 2" xfId="118"/>
    <cellStyle name="Normal 3 2 2" xfId="119"/>
    <cellStyle name="Normal 3 2 2 2" xfId="120"/>
    <cellStyle name="Normal 3 2 3" xfId="121"/>
    <cellStyle name="Normal 3 3" xfId="122"/>
    <cellStyle name="Normal 3_BOM" xfId="123"/>
    <cellStyle name="Normal 4" xfId="124"/>
    <cellStyle name="Normal 4 2" xfId="125"/>
    <cellStyle name="Normal 4 2 2" xfId="126"/>
    <cellStyle name="Normal 4 2 3" xfId="127"/>
    <cellStyle name="Normal 4 2 4" xfId="128"/>
    <cellStyle name="Normal 4 3" xfId="129"/>
    <cellStyle name="Normal 4 3 2" xfId="130"/>
    <cellStyle name="Normal 4 3 3" xfId="131"/>
    <cellStyle name="Normal 4 4" xfId="132"/>
    <cellStyle name="Normal 4 4 2" xfId="133"/>
    <cellStyle name="Normal 4 4 3" xfId="134"/>
    <cellStyle name="Normal 4 5" xfId="135"/>
    <cellStyle name="Normal 5" xfId="136"/>
    <cellStyle name="Normal 5 2" xfId="137"/>
    <cellStyle name="Normal 5 2 2" xfId="138"/>
    <cellStyle name="Normal 5 3" xfId="139"/>
    <cellStyle name="Normal 6" xfId="140"/>
    <cellStyle name="Normal 6 2" xfId="141"/>
    <cellStyle name="Normal 6 2 2" xfId="142"/>
    <cellStyle name="Normal 6 3" xfId="143"/>
    <cellStyle name="Normal 7" xfId="144"/>
    <cellStyle name="Normal 7 2" xfId="145"/>
    <cellStyle name="Normal 7 3" xfId="146"/>
    <cellStyle name="Normal 8" xfId="147"/>
    <cellStyle name="Normal 8 2" xfId="148"/>
    <cellStyle name="Normal 8 3" xfId="149"/>
    <cellStyle name="Normal 9" xfId="150"/>
    <cellStyle name="Normal 9 2" xfId="151"/>
    <cellStyle name="Normal 9 3" xfId="152"/>
    <cellStyle name="Note 2" xfId="153"/>
    <cellStyle name="Note 2 2" xfId="154"/>
    <cellStyle name="Note 3" xfId="155"/>
    <cellStyle name="Note 4" xfId="156"/>
    <cellStyle name="Note 5" xfId="157"/>
    <cellStyle name="Output 2" xfId="158"/>
    <cellStyle name="Percent 2" xfId="159"/>
    <cellStyle name="Percent 2 2" xfId="160"/>
    <cellStyle name="Percent 2 3" xfId="161"/>
    <cellStyle name="Percent 3" xfId="162"/>
    <cellStyle name="Percent 3 2" xfId="163"/>
    <cellStyle name="Percentagem" xfId="2" builtinId="5"/>
    <cellStyle name="Title 2" xfId="164"/>
    <cellStyle name="Total 2" xfId="165"/>
    <cellStyle name="Vírgula" xfId="1" builtinId="3"/>
    <cellStyle name="Vírgula 2" xfId="167"/>
    <cellStyle name="Warning Text 2" xfId="166"/>
  </cellStyles>
  <dxfs count="9"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B9B5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externalLink" Target="externalLinks/externalLink6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5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92074</xdr:colOff>
      <xdr:row>0</xdr:row>
      <xdr:rowOff>83343</xdr:rowOff>
    </xdr:from>
    <xdr:to>
      <xdr:col>0</xdr:col>
      <xdr:colOff>932656</xdr:colOff>
      <xdr:row>0</xdr:row>
      <xdr:rowOff>902890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2074" y="83343"/>
          <a:ext cx="840582" cy="819547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0</xdr:row>
      <xdr:rowOff>142875</xdr:rowOff>
    </xdr:from>
    <xdr:to>
      <xdr:col>0</xdr:col>
      <xdr:colOff>876300</xdr:colOff>
      <xdr:row>0</xdr:row>
      <xdr:rowOff>823643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142875"/>
          <a:ext cx="704850" cy="680768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lsis\AT\Estat&#237;sticas\Estat&#237;stica%20do%20Sistema%20de%20Pagamento\Estatistica%20de%20SPAUT\SPAUT_2017\ESTAT&#205;STICAS%20DE%20OPERA&#199;&#213;ES%20NA%20REDE_ano%20201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soares.BCSTP\AppData\Roaming\Microsoft\Excel\ESTAT&#205;STICAS%20DE%20OPERA&#199;&#213;ES%20NA%20REDE_ano%202014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irtonramos\Desktop\PROPOSTA\Nova%20Proposta%20-%20SPAUT%20_%20VALIDA&#199;&#195;O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lsis\AT\Estat&#237;sticas\Estat&#237;stica%20do%20Sistema%20de%20Pagamento\Estatistica%20de%20SPAUT\SPAUT_2017\Dados\ESTAT&#205;STICAS%20DE%20OPERA&#199;&#213;ES%20NA%20REDE_ano%20201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lsis\AT\Estat&#237;sticas\Estat&#237;stica%20do%20Sistema%20de%20Pagamento\Estatistica%20de%20SPAUT\SPAUT_2017\Estatistica%20SPAUT%20Abril%202016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lsis\AT\Estat&#237;sticas\Estat&#237;stica%20do%20Sistema%20de%20Pagamento\Estatistica%20de%20SPAUT\SPAUT_2017\Dados\Estatistica%20Dez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ILAÇÃO"/>
      <sheetName val="Gráfico Prod Cartões"/>
      <sheetName val="Gráfico Levantamentos"/>
      <sheetName val="Gráfico Maiores Operações"/>
      <sheetName val="Gráfico Compras POS"/>
      <sheetName val="Grafico Recargas telefónicas"/>
      <sheetName val="Grafico Transferencias"/>
      <sheetName val="Grafico Geral"/>
      <sheetName val="Tabelas"/>
      <sheetName val="201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6">
          <cell r="D6">
            <v>489</v>
          </cell>
        </row>
        <row r="11">
          <cell r="D11">
            <v>8</v>
          </cell>
          <cell r="E11">
            <v>9</v>
          </cell>
          <cell r="F11">
            <v>21</v>
          </cell>
          <cell r="G11">
            <v>14</v>
          </cell>
          <cell r="H11">
            <v>52</v>
          </cell>
          <cell r="I11">
            <v>24</v>
          </cell>
          <cell r="J11">
            <v>28</v>
          </cell>
          <cell r="K11">
            <v>27</v>
          </cell>
          <cell r="L11">
            <v>79</v>
          </cell>
          <cell r="M11">
            <v>12</v>
          </cell>
          <cell r="N11">
            <v>16</v>
          </cell>
          <cell r="O11">
            <v>11</v>
          </cell>
          <cell r="P11">
            <v>39</v>
          </cell>
          <cell r="Q11">
            <v>9</v>
          </cell>
          <cell r="R11">
            <v>21</v>
          </cell>
          <cell r="S11">
            <v>25</v>
          </cell>
          <cell r="T11">
            <v>55</v>
          </cell>
          <cell r="U11">
            <v>15</v>
          </cell>
          <cell r="V11">
            <v>20</v>
          </cell>
          <cell r="W11">
            <v>22</v>
          </cell>
          <cell r="X11">
            <v>57</v>
          </cell>
          <cell r="Y11">
            <v>230</v>
          </cell>
          <cell r="Z11">
            <v>282</v>
          </cell>
          <cell r="AA11">
            <v>12</v>
          </cell>
          <cell r="AB11">
            <v>15</v>
          </cell>
          <cell r="AC11">
            <v>25</v>
          </cell>
          <cell r="AD11">
            <v>52</v>
          </cell>
          <cell r="AE11">
            <v>16</v>
          </cell>
          <cell r="AF11">
            <v>47</v>
          </cell>
          <cell r="AG11">
            <v>20</v>
          </cell>
          <cell r="AH11">
            <v>83</v>
          </cell>
          <cell r="AI11">
            <v>33</v>
          </cell>
          <cell r="AJ11">
            <v>38</v>
          </cell>
          <cell r="AK11">
            <v>20</v>
          </cell>
          <cell r="AL11">
            <v>91</v>
          </cell>
          <cell r="AM11">
            <v>39</v>
          </cell>
          <cell r="AN11">
            <v>26</v>
          </cell>
          <cell r="AO11">
            <v>46</v>
          </cell>
          <cell r="AP11">
            <v>111</v>
          </cell>
          <cell r="AQ11">
            <v>272</v>
          </cell>
          <cell r="AR11">
            <v>27</v>
          </cell>
          <cell r="AS11">
            <v>28</v>
          </cell>
          <cell r="AT11">
            <v>26</v>
          </cell>
          <cell r="AU11">
            <v>81</v>
          </cell>
          <cell r="AV11">
            <v>26</v>
          </cell>
          <cell r="AW11">
            <v>24</v>
          </cell>
          <cell r="AX11">
            <v>30</v>
          </cell>
          <cell r="AY11">
            <v>80</v>
          </cell>
          <cell r="AZ11">
            <v>25</v>
          </cell>
          <cell r="BA11">
            <v>24</v>
          </cell>
          <cell r="BB11">
            <v>33</v>
          </cell>
          <cell r="BC11">
            <v>82</v>
          </cell>
          <cell r="BD11">
            <v>31</v>
          </cell>
          <cell r="BE11">
            <v>26</v>
          </cell>
          <cell r="BF11">
            <v>32</v>
          </cell>
          <cell r="BG11">
            <v>89</v>
          </cell>
          <cell r="BH11">
            <v>332</v>
          </cell>
          <cell r="BI11">
            <v>31</v>
          </cell>
          <cell r="BJ11">
            <v>46</v>
          </cell>
          <cell r="BK11">
            <v>43</v>
          </cell>
          <cell r="BL11">
            <v>120</v>
          </cell>
          <cell r="BM11">
            <v>29</v>
          </cell>
          <cell r="BN11">
            <v>30</v>
          </cell>
          <cell r="BO11">
            <v>62</v>
          </cell>
          <cell r="BP11">
            <v>121</v>
          </cell>
          <cell r="BQ11">
            <v>63</v>
          </cell>
          <cell r="BR11">
            <v>47</v>
          </cell>
          <cell r="BS11">
            <v>34</v>
          </cell>
          <cell r="BT11">
            <v>144</v>
          </cell>
          <cell r="BU11">
            <v>41</v>
          </cell>
          <cell r="BV11">
            <v>30</v>
          </cell>
          <cell r="BW11">
            <v>32</v>
          </cell>
          <cell r="BX11">
            <v>103</v>
          </cell>
        </row>
        <row r="12">
          <cell r="D12">
            <v>55</v>
          </cell>
          <cell r="E12">
            <v>1439</v>
          </cell>
          <cell r="F12">
            <v>9599</v>
          </cell>
          <cell r="G12">
            <v>23972</v>
          </cell>
          <cell r="H12">
            <v>35065</v>
          </cell>
          <cell r="I12">
            <v>25381</v>
          </cell>
          <cell r="J12">
            <v>28581</v>
          </cell>
          <cell r="K12">
            <v>31593</v>
          </cell>
          <cell r="L12">
            <v>85555</v>
          </cell>
          <cell r="M12">
            <v>33984</v>
          </cell>
          <cell r="N12">
            <v>38378</v>
          </cell>
          <cell r="O12">
            <v>36168</v>
          </cell>
          <cell r="P12">
            <v>108530</v>
          </cell>
          <cell r="Q12">
            <v>39139</v>
          </cell>
          <cell r="R12">
            <v>39016</v>
          </cell>
          <cell r="S12">
            <v>33517</v>
          </cell>
          <cell r="T12">
            <v>111672</v>
          </cell>
          <cell r="U12">
            <v>37054</v>
          </cell>
          <cell r="V12">
            <v>35765</v>
          </cell>
          <cell r="W12">
            <v>49773</v>
          </cell>
          <cell r="X12">
            <v>122592</v>
          </cell>
          <cell r="Y12">
            <v>428349</v>
          </cell>
          <cell r="Z12">
            <v>463414</v>
          </cell>
          <cell r="AA12">
            <v>40256</v>
          </cell>
          <cell r="AB12">
            <v>40057</v>
          </cell>
          <cell r="AC12">
            <v>50096</v>
          </cell>
          <cell r="AD12">
            <v>130409</v>
          </cell>
          <cell r="AE12">
            <v>43541</v>
          </cell>
          <cell r="AF12">
            <v>52107</v>
          </cell>
          <cell r="AG12">
            <v>43632</v>
          </cell>
          <cell r="AH12">
            <v>139280</v>
          </cell>
          <cell r="AI12">
            <v>46089</v>
          </cell>
          <cell r="AJ12">
            <v>48422</v>
          </cell>
          <cell r="AK12">
            <v>43360</v>
          </cell>
          <cell r="AL12">
            <v>137871</v>
          </cell>
          <cell r="AM12">
            <v>44388</v>
          </cell>
          <cell r="AN12">
            <v>40464</v>
          </cell>
          <cell r="AO12">
            <v>58017</v>
          </cell>
          <cell r="AP12">
            <v>142869</v>
          </cell>
          <cell r="AQ12">
            <v>465577</v>
          </cell>
          <cell r="AR12">
            <v>43883</v>
          </cell>
          <cell r="AS12">
            <v>40135</v>
          </cell>
          <cell r="AT12">
            <v>47009</v>
          </cell>
          <cell r="AU12">
            <v>131027</v>
          </cell>
          <cell r="AV12">
            <v>48240</v>
          </cell>
          <cell r="AW12">
            <v>55585</v>
          </cell>
          <cell r="AX12">
            <v>43775</v>
          </cell>
          <cell r="AY12">
            <v>147600</v>
          </cell>
          <cell r="AZ12">
            <v>52247</v>
          </cell>
          <cell r="BA12">
            <v>54511</v>
          </cell>
          <cell r="BB12">
            <v>47489</v>
          </cell>
          <cell r="BC12">
            <v>154247</v>
          </cell>
          <cell r="BD12">
            <v>50788</v>
          </cell>
          <cell r="BE12">
            <v>43773</v>
          </cell>
          <cell r="BF12">
            <v>65157</v>
          </cell>
          <cell r="BG12">
            <v>159718</v>
          </cell>
          <cell r="BH12">
            <v>592592</v>
          </cell>
          <cell r="BI12">
            <v>48754</v>
          </cell>
          <cell r="BJ12">
            <v>47798</v>
          </cell>
          <cell r="BK12">
            <v>59374</v>
          </cell>
          <cell r="BL12">
            <v>155926</v>
          </cell>
          <cell r="BM12">
            <v>61195</v>
          </cell>
          <cell r="BN12">
            <v>64801</v>
          </cell>
          <cell r="BO12">
            <v>53579</v>
          </cell>
          <cell r="BP12">
            <v>179575</v>
          </cell>
          <cell r="BQ12">
            <v>67383</v>
          </cell>
          <cell r="BR12">
            <v>65706</v>
          </cell>
          <cell r="BS12">
            <v>58123</v>
          </cell>
          <cell r="BT12">
            <v>191212</v>
          </cell>
          <cell r="BU12">
            <v>66457</v>
          </cell>
          <cell r="BV12">
            <v>58558</v>
          </cell>
          <cell r="BW12">
            <v>81507</v>
          </cell>
          <cell r="BX12">
            <v>206522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U14">
            <v>8</v>
          </cell>
          <cell r="V14">
            <v>33</v>
          </cell>
          <cell r="W14">
            <v>278</v>
          </cell>
          <cell r="X14">
            <v>319</v>
          </cell>
          <cell r="Y14">
            <v>319</v>
          </cell>
          <cell r="Z14">
            <v>319</v>
          </cell>
          <cell r="AA14">
            <v>209</v>
          </cell>
          <cell r="AB14">
            <v>259</v>
          </cell>
          <cell r="AC14">
            <v>397</v>
          </cell>
          <cell r="AD14">
            <v>865</v>
          </cell>
          <cell r="AE14">
            <v>629</v>
          </cell>
          <cell r="AF14">
            <v>1199</v>
          </cell>
          <cell r="AG14">
            <v>1469</v>
          </cell>
          <cell r="AH14">
            <v>3297</v>
          </cell>
          <cell r="AI14">
            <v>1630</v>
          </cell>
          <cell r="AJ14">
            <v>1784</v>
          </cell>
          <cell r="AK14">
            <v>1682</v>
          </cell>
          <cell r="AL14">
            <v>5096</v>
          </cell>
          <cell r="AM14">
            <v>1928</v>
          </cell>
          <cell r="AN14">
            <v>2150</v>
          </cell>
          <cell r="AO14">
            <v>2902</v>
          </cell>
          <cell r="AP14">
            <v>6980</v>
          </cell>
          <cell r="AQ14">
            <v>12160</v>
          </cell>
          <cell r="AR14">
            <v>2310</v>
          </cell>
          <cell r="AS14">
            <v>2073</v>
          </cell>
          <cell r="AT14">
            <v>2508</v>
          </cell>
          <cell r="AU14">
            <v>6891</v>
          </cell>
          <cell r="AV14">
            <v>2311</v>
          </cell>
          <cell r="AW14">
            <v>2075</v>
          </cell>
          <cell r="AX14">
            <v>1839</v>
          </cell>
          <cell r="AY14">
            <v>6225</v>
          </cell>
          <cell r="AZ14">
            <v>2167</v>
          </cell>
          <cell r="BA14">
            <v>2494</v>
          </cell>
          <cell r="BB14">
            <v>1973</v>
          </cell>
          <cell r="BC14">
            <v>6634</v>
          </cell>
          <cell r="BD14">
            <v>1863</v>
          </cell>
          <cell r="BE14">
            <v>2108</v>
          </cell>
          <cell r="BF14">
            <v>3079</v>
          </cell>
          <cell r="BG14">
            <v>7050</v>
          </cell>
          <cell r="BH14">
            <v>26800</v>
          </cell>
          <cell r="BI14">
            <v>2223</v>
          </cell>
          <cell r="BJ14">
            <v>1532</v>
          </cell>
          <cell r="BK14">
            <v>2034</v>
          </cell>
          <cell r="BL14">
            <v>5789</v>
          </cell>
          <cell r="BM14">
            <v>1692</v>
          </cell>
          <cell r="BN14">
            <v>2426</v>
          </cell>
          <cell r="BO14">
            <v>2182</v>
          </cell>
          <cell r="BP14">
            <v>6300</v>
          </cell>
          <cell r="BQ14">
            <v>2590</v>
          </cell>
          <cell r="BR14">
            <v>3024</v>
          </cell>
          <cell r="BS14">
            <v>3424</v>
          </cell>
          <cell r="BT14">
            <v>9038</v>
          </cell>
          <cell r="BU14">
            <v>3816</v>
          </cell>
          <cell r="BV14">
            <v>3813</v>
          </cell>
          <cell r="BW14">
            <v>5349</v>
          </cell>
          <cell r="BX14">
            <v>12978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Y15">
            <v>81</v>
          </cell>
          <cell r="Z15">
            <v>81</v>
          </cell>
          <cell r="AA15">
            <v>0</v>
          </cell>
          <cell r="AB15">
            <v>639</v>
          </cell>
          <cell r="AC15">
            <v>3947</v>
          </cell>
          <cell r="AD15">
            <v>4586</v>
          </cell>
          <cell r="AE15">
            <v>3093</v>
          </cell>
          <cell r="AF15">
            <v>3375</v>
          </cell>
          <cell r="AG15">
            <v>3238</v>
          </cell>
          <cell r="AH15">
            <v>9706</v>
          </cell>
          <cell r="AI15">
            <v>3683</v>
          </cell>
          <cell r="AJ15">
            <v>4051</v>
          </cell>
          <cell r="AK15">
            <v>3761</v>
          </cell>
          <cell r="AL15">
            <v>11495</v>
          </cell>
          <cell r="AM15">
            <v>3667</v>
          </cell>
          <cell r="AN15">
            <v>3400</v>
          </cell>
          <cell r="AO15">
            <v>4617</v>
          </cell>
          <cell r="AP15">
            <v>11684</v>
          </cell>
          <cell r="AQ15">
            <v>30404</v>
          </cell>
          <cell r="AR15">
            <v>4178</v>
          </cell>
          <cell r="AS15">
            <v>3478</v>
          </cell>
          <cell r="AT15">
            <v>4224</v>
          </cell>
          <cell r="AU15">
            <v>11880</v>
          </cell>
          <cell r="AV15">
            <v>4014</v>
          </cell>
          <cell r="AW15">
            <v>3898</v>
          </cell>
          <cell r="AX15">
            <v>3506</v>
          </cell>
          <cell r="AY15">
            <v>11418</v>
          </cell>
          <cell r="AZ15">
            <v>4278</v>
          </cell>
          <cell r="BA15">
            <v>4501</v>
          </cell>
          <cell r="BB15">
            <v>3776</v>
          </cell>
          <cell r="BC15">
            <v>12555</v>
          </cell>
          <cell r="BD15">
            <v>3492</v>
          </cell>
          <cell r="BE15">
            <v>2966</v>
          </cell>
          <cell r="BF15">
            <v>4471</v>
          </cell>
          <cell r="BG15">
            <v>10929</v>
          </cell>
          <cell r="BH15">
            <v>46782</v>
          </cell>
          <cell r="BI15">
            <v>3609</v>
          </cell>
          <cell r="BJ15">
            <v>3268</v>
          </cell>
          <cell r="BK15">
            <v>3689</v>
          </cell>
          <cell r="BL15">
            <v>10566</v>
          </cell>
          <cell r="BM15">
            <v>3550</v>
          </cell>
          <cell r="BN15">
            <v>4067</v>
          </cell>
          <cell r="BO15">
            <v>3496</v>
          </cell>
          <cell r="BP15">
            <v>11113</v>
          </cell>
          <cell r="BQ15">
            <v>4008</v>
          </cell>
          <cell r="BR15">
            <v>4231</v>
          </cell>
          <cell r="BS15">
            <v>3715</v>
          </cell>
          <cell r="BT15">
            <v>11954</v>
          </cell>
          <cell r="BU15">
            <v>4048</v>
          </cell>
          <cell r="BV15">
            <v>3533</v>
          </cell>
          <cell r="BW15">
            <v>4889</v>
          </cell>
          <cell r="BX15">
            <v>12470</v>
          </cell>
        </row>
        <row r="20">
          <cell r="D20">
            <v>175000</v>
          </cell>
          <cell r="E20">
            <v>4205185</v>
          </cell>
          <cell r="F20">
            <v>26282000</v>
          </cell>
          <cell r="G20">
            <v>27428500</v>
          </cell>
          <cell r="H20">
            <v>58090685</v>
          </cell>
          <cell r="I20">
            <v>54960000</v>
          </cell>
          <cell r="J20">
            <v>54999450</v>
          </cell>
          <cell r="K20">
            <v>59573800</v>
          </cell>
          <cell r="L20">
            <v>169533250</v>
          </cell>
          <cell r="M20">
            <v>30050000</v>
          </cell>
          <cell r="N20">
            <v>28010000</v>
          </cell>
          <cell r="O20">
            <v>36400000</v>
          </cell>
          <cell r="P20">
            <v>94460000</v>
          </cell>
          <cell r="Q20">
            <v>18725500</v>
          </cell>
          <cell r="R20">
            <v>113800200</v>
          </cell>
          <cell r="S20">
            <v>107051700</v>
          </cell>
          <cell r="T20">
            <v>239577400</v>
          </cell>
          <cell r="U20">
            <v>38975000</v>
          </cell>
          <cell r="V20">
            <v>64658360</v>
          </cell>
          <cell r="W20">
            <v>54556377</v>
          </cell>
          <cell r="X20">
            <v>158189737</v>
          </cell>
          <cell r="Y20">
            <v>661760387</v>
          </cell>
          <cell r="Z20">
            <v>719851072</v>
          </cell>
          <cell r="AA20">
            <v>20560000</v>
          </cell>
          <cell r="AB20">
            <v>73640000</v>
          </cell>
          <cell r="AC20">
            <v>79865000</v>
          </cell>
          <cell r="AD20">
            <v>174065000</v>
          </cell>
          <cell r="AE20">
            <v>37115815</v>
          </cell>
          <cell r="AF20">
            <v>186750027</v>
          </cell>
          <cell r="AG20">
            <v>58605000</v>
          </cell>
          <cell r="AH20">
            <v>282470842</v>
          </cell>
          <cell r="AI20">
            <v>107021003</v>
          </cell>
          <cell r="AJ20">
            <v>101962478</v>
          </cell>
          <cell r="AK20">
            <v>27535000</v>
          </cell>
          <cell r="AL20">
            <v>236518481</v>
          </cell>
          <cell r="AM20">
            <v>119512512</v>
          </cell>
          <cell r="AN20">
            <v>127621551</v>
          </cell>
          <cell r="AO20">
            <v>119074000</v>
          </cell>
          <cell r="AP20">
            <v>366208063</v>
          </cell>
          <cell r="AQ20">
            <v>812128323</v>
          </cell>
          <cell r="AR20">
            <v>98620000</v>
          </cell>
          <cell r="AS20">
            <v>112782108</v>
          </cell>
          <cell r="AT20">
            <v>76516000</v>
          </cell>
          <cell r="AU20">
            <v>287918108</v>
          </cell>
          <cell r="AV20">
            <v>85957500</v>
          </cell>
          <cell r="AW20">
            <v>99924500</v>
          </cell>
          <cell r="AX20">
            <v>162792253</v>
          </cell>
          <cell r="AY20">
            <v>348674253</v>
          </cell>
          <cell r="AZ20">
            <v>72322500</v>
          </cell>
          <cell r="BA20">
            <v>146304000</v>
          </cell>
          <cell r="BB20">
            <v>181590743</v>
          </cell>
          <cell r="BC20">
            <v>400217243</v>
          </cell>
          <cell r="BD20">
            <v>160960000</v>
          </cell>
          <cell r="BE20">
            <v>90575000</v>
          </cell>
          <cell r="BF20">
            <v>158527500</v>
          </cell>
          <cell r="BG20">
            <v>410062500</v>
          </cell>
          <cell r="BH20">
            <v>1446872104</v>
          </cell>
          <cell r="BI20">
            <v>128245500</v>
          </cell>
          <cell r="BJ20">
            <v>276365000</v>
          </cell>
          <cell r="BK20">
            <v>393257500</v>
          </cell>
          <cell r="BL20">
            <v>797868000</v>
          </cell>
          <cell r="BM20">
            <v>213975077</v>
          </cell>
          <cell r="BN20">
            <v>104669500</v>
          </cell>
          <cell r="BO20">
            <v>659729000</v>
          </cell>
          <cell r="BP20">
            <v>978373577</v>
          </cell>
          <cell r="BQ20">
            <v>548007538</v>
          </cell>
          <cell r="BR20">
            <v>300587161</v>
          </cell>
          <cell r="BS20">
            <v>216892690</v>
          </cell>
          <cell r="BT20">
            <v>1065487389</v>
          </cell>
          <cell r="BU20">
            <v>205759150</v>
          </cell>
          <cell r="BV20">
            <v>243822738</v>
          </cell>
          <cell r="BW20">
            <v>193221914</v>
          </cell>
          <cell r="BX20">
            <v>642803802</v>
          </cell>
        </row>
        <row r="21">
          <cell r="D21">
            <v>8800000</v>
          </cell>
          <cell r="E21">
            <v>788450000</v>
          </cell>
          <cell r="F21">
            <v>5779300000</v>
          </cell>
          <cell r="G21">
            <v>16019600000</v>
          </cell>
          <cell r="H21">
            <v>22596150000</v>
          </cell>
          <cell r="I21">
            <v>15146550000</v>
          </cell>
          <cell r="J21">
            <v>17380650000</v>
          </cell>
          <cell r="K21">
            <v>19088850000</v>
          </cell>
          <cell r="L21">
            <v>51616050000</v>
          </cell>
          <cell r="M21">
            <v>20030150000</v>
          </cell>
          <cell r="N21">
            <v>24106000000</v>
          </cell>
          <cell r="O21">
            <v>22253000000</v>
          </cell>
          <cell r="P21">
            <v>66389150000</v>
          </cell>
          <cell r="Q21">
            <v>24068250000</v>
          </cell>
          <cell r="R21">
            <v>24640300000</v>
          </cell>
          <cell r="S21">
            <v>20890550000</v>
          </cell>
          <cell r="T21">
            <v>69599100000</v>
          </cell>
          <cell r="U21">
            <v>23033650000</v>
          </cell>
          <cell r="V21">
            <v>22126050000</v>
          </cell>
          <cell r="W21">
            <v>34325000000</v>
          </cell>
          <cell r="X21">
            <v>79484700000</v>
          </cell>
          <cell r="Y21">
            <v>267089000000</v>
          </cell>
          <cell r="Z21">
            <v>289685150000</v>
          </cell>
          <cell r="AA21">
            <v>24420300000</v>
          </cell>
          <cell r="AB21">
            <v>24742400000</v>
          </cell>
          <cell r="AC21">
            <v>31781300000</v>
          </cell>
          <cell r="AD21">
            <v>80944000000</v>
          </cell>
          <cell r="AE21">
            <v>26771900000</v>
          </cell>
          <cell r="AF21">
            <v>33248650000</v>
          </cell>
          <cell r="AG21">
            <v>27088550000</v>
          </cell>
          <cell r="AH21">
            <v>87109100000</v>
          </cell>
          <cell r="AI21">
            <v>29712600000</v>
          </cell>
          <cell r="AJ21">
            <v>31237000000</v>
          </cell>
          <cell r="AK21">
            <v>27933450000</v>
          </cell>
          <cell r="AL21">
            <v>88883050000</v>
          </cell>
          <cell r="AM21">
            <v>28751450000</v>
          </cell>
          <cell r="AN21">
            <v>26979700000</v>
          </cell>
          <cell r="AO21">
            <v>40428750000</v>
          </cell>
          <cell r="AP21">
            <v>96159900000</v>
          </cell>
          <cell r="AQ21">
            <v>297364900000</v>
          </cell>
          <cell r="AR21">
            <v>27558650000</v>
          </cell>
          <cell r="AS21">
            <v>26649700000</v>
          </cell>
          <cell r="AT21">
            <v>31448300000</v>
          </cell>
          <cell r="AU21">
            <v>85656650000</v>
          </cell>
          <cell r="AV21">
            <v>31458800000</v>
          </cell>
          <cell r="AW21">
            <v>37750150000</v>
          </cell>
          <cell r="AX21">
            <v>27951200000</v>
          </cell>
          <cell r="AY21">
            <v>97160150000</v>
          </cell>
          <cell r="AZ21">
            <v>34893350000</v>
          </cell>
          <cell r="BA21">
            <v>36240400000</v>
          </cell>
          <cell r="BB21">
            <v>31843300000</v>
          </cell>
          <cell r="BC21">
            <v>102977050000</v>
          </cell>
          <cell r="BD21">
            <v>34121200000</v>
          </cell>
          <cell r="BE21">
            <v>28846300000</v>
          </cell>
          <cell r="BF21">
            <v>47193250000</v>
          </cell>
          <cell r="BG21">
            <v>110160750000</v>
          </cell>
          <cell r="BH21">
            <v>395954600000</v>
          </cell>
          <cell r="BI21">
            <v>32103150000</v>
          </cell>
          <cell r="BJ21">
            <v>32480450000</v>
          </cell>
          <cell r="BK21">
            <v>41295350000</v>
          </cell>
          <cell r="BL21">
            <v>105878950000</v>
          </cell>
          <cell r="BM21">
            <v>42448600000</v>
          </cell>
          <cell r="BN21">
            <v>45169450000</v>
          </cell>
          <cell r="BO21">
            <v>36046650000</v>
          </cell>
          <cell r="BP21">
            <v>123664700000</v>
          </cell>
          <cell r="BQ21">
            <v>47531750000</v>
          </cell>
          <cell r="BR21">
            <v>45374650000</v>
          </cell>
          <cell r="BS21">
            <v>39473700000</v>
          </cell>
          <cell r="BT21">
            <v>132380100000</v>
          </cell>
          <cell r="BU21">
            <v>45403400000</v>
          </cell>
          <cell r="BV21">
            <v>37546000000</v>
          </cell>
          <cell r="BW21">
            <v>60514150000</v>
          </cell>
          <cell r="BX21">
            <v>143463550000</v>
          </cell>
        </row>
        <row r="22">
          <cell r="U22">
            <v>405000</v>
          </cell>
          <cell r="V22">
            <v>3243500</v>
          </cell>
          <cell r="W22">
            <v>153252882</v>
          </cell>
          <cell r="X22">
            <v>156901382</v>
          </cell>
          <cell r="Y22">
            <v>156901382</v>
          </cell>
          <cell r="Z22">
            <v>156901382</v>
          </cell>
          <cell r="AA22">
            <v>94565257</v>
          </cell>
          <cell r="AB22">
            <v>194920602</v>
          </cell>
          <cell r="AC22">
            <v>241616143</v>
          </cell>
          <cell r="AD22">
            <v>531102002</v>
          </cell>
          <cell r="AE22">
            <v>443765323</v>
          </cell>
          <cell r="AF22">
            <v>903172657</v>
          </cell>
          <cell r="AG22">
            <v>1128490538</v>
          </cell>
          <cell r="AH22">
            <v>2475428518</v>
          </cell>
          <cell r="AI22">
            <v>1133615841</v>
          </cell>
          <cell r="AJ22">
            <v>1256080030</v>
          </cell>
          <cell r="AK22">
            <v>1064980489</v>
          </cell>
          <cell r="AL22">
            <v>3454676360</v>
          </cell>
          <cell r="AM22">
            <v>1234984488</v>
          </cell>
          <cell r="AN22">
            <v>1522120208</v>
          </cell>
          <cell r="AO22">
            <v>2716123503</v>
          </cell>
          <cell r="AP22">
            <v>5473228199</v>
          </cell>
          <cell r="AQ22">
            <v>9177330383</v>
          </cell>
          <cell r="AR22">
            <v>1797532685</v>
          </cell>
          <cell r="AS22">
            <v>1651889352</v>
          </cell>
          <cell r="AT22">
            <v>1931357841</v>
          </cell>
          <cell r="AU22">
            <v>5380779878</v>
          </cell>
          <cell r="AV22">
            <v>1947058321</v>
          </cell>
          <cell r="AW22">
            <v>1626808860</v>
          </cell>
          <cell r="AX22">
            <v>1483749424</v>
          </cell>
          <cell r="AY22">
            <v>5057616605</v>
          </cell>
          <cell r="AZ22">
            <v>1823848533</v>
          </cell>
          <cell r="BA22">
            <v>2136450111</v>
          </cell>
          <cell r="BB22">
            <v>1707297666</v>
          </cell>
          <cell r="BC22">
            <v>5667596310</v>
          </cell>
          <cell r="BD22">
            <v>1660709101</v>
          </cell>
          <cell r="BE22">
            <v>1823934973</v>
          </cell>
          <cell r="BF22">
            <v>3116532996</v>
          </cell>
          <cell r="BG22">
            <v>6601177070</v>
          </cell>
          <cell r="BH22">
            <v>22707169863</v>
          </cell>
          <cell r="BI22">
            <v>1863572227</v>
          </cell>
          <cell r="BJ22">
            <v>1299267905</v>
          </cell>
          <cell r="BK22">
            <v>1765948221</v>
          </cell>
          <cell r="BL22">
            <v>4928788353</v>
          </cell>
          <cell r="BM22">
            <v>1396970812</v>
          </cell>
          <cell r="BN22">
            <v>2205006025</v>
          </cell>
          <cell r="BO22">
            <v>1890091124</v>
          </cell>
          <cell r="BP22">
            <v>5492067961</v>
          </cell>
          <cell r="BQ22">
            <v>2210983490</v>
          </cell>
          <cell r="BR22">
            <v>2436127285</v>
          </cell>
          <cell r="BS22">
            <v>2890870452</v>
          </cell>
          <cell r="BT22">
            <v>7537981227</v>
          </cell>
          <cell r="BU22">
            <v>3101507969</v>
          </cell>
          <cell r="BV22">
            <v>3114088175</v>
          </cell>
          <cell r="BW22">
            <v>5198730962</v>
          </cell>
          <cell r="BX22">
            <v>11414327106</v>
          </cell>
        </row>
        <row r="23">
          <cell r="AA23">
            <v>0</v>
          </cell>
          <cell r="AB23">
            <v>49200000</v>
          </cell>
          <cell r="AC23">
            <v>333950000</v>
          </cell>
          <cell r="AD23">
            <v>383150000</v>
          </cell>
          <cell r="AE23">
            <v>268400000</v>
          </cell>
          <cell r="AF23">
            <v>303350000</v>
          </cell>
          <cell r="AG23">
            <v>300200000</v>
          </cell>
          <cell r="AH23">
            <v>871950000</v>
          </cell>
          <cell r="AI23">
            <v>325750000</v>
          </cell>
          <cell r="AJ23">
            <v>351400000</v>
          </cell>
          <cell r="AK23">
            <v>313450000</v>
          </cell>
          <cell r="AL23">
            <v>990600000</v>
          </cell>
          <cell r="AM23">
            <v>324550000</v>
          </cell>
          <cell r="AN23">
            <v>306000000</v>
          </cell>
          <cell r="AO23">
            <v>392800000</v>
          </cell>
          <cell r="AP23">
            <v>1023350000</v>
          </cell>
          <cell r="AQ23">
            <v>2638500000</v>
          </cell>
          <cell r="AR23">
            <v>364900000</v>
          </cell>
          <cell r="AS23">
            <v>302850000</v>
          </cell>
          <cell r="AT23">
            <v>357350000</v>
          </cell>
          <cell r="AU23">
            <v>1025100000</v>
          </cell>
          <cell r="AV23">
            <v>335800000</v>
          </cell>
          <cell r="AW23">
            <v>331650000</v>
          </cell>
          <cell r="AX23">
            <v>313650000</v>
          </cell>
          <cell r="AY23">
            <v>981100000</v>
          </cell>
          <cell r="AZ23">
            <v>389300000</v>
          </cell>
          <cell r="BA23">
            <v>395000000</v>
          </cell>
          <cell r="BB23">
            <v>360350000</v>
          </cell>
          <cell r="BC23">
            <v>1144650000</v>
          </cell>
          <cell r="BD23">
            <v>339600000</v>
          </cell>
          <cell r="BE23">
            <v>274950000</v>
          </cell>
          <cell r="BF23">
            <v>404600000</v>
          </cell>
          <cell r="BG23">
            <v>1019150000</v>
          </cell>
          <cell r="BH23">
            <v>4170000000</v>
          </cell>
          <cell r="BI23">
            <v>329900000</v>
          </cell>
          <cell r="BJ23">
            <v>302550000</v>
          </cell>
          <cell r="BK23">
            <v>32850000</v>
          </cell>
          <cell r="BL23">
            <v>665300000</v>
          </cell>
          <cell r="BM23">
            <v>308950000</v>
          </cell>
          <cell r="BN23">
            <v>361250000</v>
          </cell>
          <cell r="BO23">
            <v>315100000</v>
          </cell>
          <cell r="BP23">
            <v>985300000</v>
          </cell>
          <cell r="BQ23">
            <v>354400000</v>
          </cell>
          <cell r="BR23">
            <v>374700000</v>
          </cell>
          <cell r="BS23">
            <v>347100000</v>
          </cell>
          <cell r="BT23">
            <v>1076200000</v>
          </cell>
          <cell r="BU23">
            <v>361400000</v>
          </cell>
          <cell r="BV23">
            <v>326700000</v>
          </cell>
          <cell r="BW23">
            <v>446950000</v>
          </cell>
          <cell r="BX23">
            <v>1135050000</v>
          </cell>
        </row>
        <row r="28">
          <cell r="D28">
            <v>17</v>
          </cell>
          <cell r="E28">
            <v>2677</v>
          </cell>
          <cell r="F28">
            <v>1549</v>
          </cell>
          <cell r="G28">
            <v>1651</v>
          </cell>
          <cell r="H28">
            <v>5894</v>
          </cell>
          <cell r="I28">
            <v>775</v>
          </cell>
          <cell r="J28">
            <v>593</v>
          </cell>
          <cell r="K28">
            <v>565</v>
          </cell>
          <cell r="L28">
            <v>1933</v>
          </cell>
          <cell r="M28">
            <v>422</v>
          </cell>
          <cell r="N28">
            <v>339</v>
          </cell>
          <cell r="O28">
            <v>362</v>
          </cell>
          <cell r="P28">
            <v>1123</v>
          </cell>
          <cell r="Q28">
            <v>297</v>
          </cell>
          <cell r="R28">
            <v>345</v>
          </cell>
          <cell r="S28">
            <v>219</v>
          </cell>
          <cell r="T28">
            <v>861</v>
          </cell>
          <cell r="U28">
            <v>219</v>
          </cell>
          <cell r="V28">
            <v>242</v>
          </cell>
          <cell r="W28">
            <v>185</v>
          </cell>
          <cell r="X28">
            <v>646</v>
          </cell>
          <cell r="Y28">
            <v>4563</v>
          </cell>
          <cell r="Z28">
            <v>10457</v>
          </cell>
          <cell r="AA28">
            <v>407</v>
          </cell>
          <cell r="AB28">
            <v>397</v>
          </cell>
          <cell r="AC28">
            <v>380</v>
          </cell>
          <cell r="AD28">
            <v>1184</v>
          </cell>
          <cell r="AE28">
            <v>217</v>
          </cell>
          <cell r="AF28">
            <v>271</v>
          </cell>
          <cell r="AG28">
            <v>461</v>
          </cell>
          <cell r="AH28">
            <v>949</v>
          </cell>
          <cell r="AI28">
            <v>273</v>
          </cell>
          <cell r="AJ28">
            <v>274</v>
          </cell>
          <cell r="AK28">
            <v>317</v>
          </cell>
          <cell r="AL28">
            <v>864</v>
          </cell>
          <cell r="AM28">
            <v>253</v>
          </cell>
          <cell r="AN28">
            <v>205</v>
          </cell>
          <cell r="AO28">
            <v>202</v>
          </cell>
          <cell r="AP28">
            <v>660</v>
          </cell>
          <cell r="AQ28">
            <v>3199</v>
          </cell>
          <cell r="AR28">
            <v>246</v>
          </cell>
          <cell r="AS28">
            <v>167</v>
          </cell>
          <cell r="AT28">
            <v>257</v>
          </cell>
          <cell r="AU28">
            <v>670</v>
          </cell>
          <cell r="AV28">
            <v>317</v>
          </cell>
          <cell r="AW28">
            <v>323</v>
          </cell>
          <cell r="AX28">
            <v>188</v>
          </cell>
          <cell r="AY28">
            <v>828</v>
          </cell>
          <cell r="AZ28">
            <v>265</v>
          </cell>
          <cell r="BA28">
            <v>320</v>
          </cell>
          <cell r="BB28">
            <v>329</v>
          </cell>
          <cell r="BC28">
            <v>914</v>
          </cell>
          <cell r="BD28">
            <v>1407</v>
          </cell>
          <cell r="BE28">
            <v>1327</v>
          </cell>
          <cell r="BF28">
            <v>838</v>
          </cell>
          <cell r="BG28">
            <v>3572</v>
          </cell>
          <cell r="BH28">
            <v>5984</v>
          </cell>
          <cell r="BI28">
            <v>841</v>
          </cell>
          <cell r="BJ28">
            <v>633</v>
          </cell>
          <cell r="BK28">
            <v>654</v>
          </cell>
          <cell r="BL28">
            <v>2128</v>
          </cell>
          <cell r="BM28">
            <v>492</v>
          </cell>
          <cell r="BN28">
            <v>457</v>
          </cell>
          <cell r="BO28">
            <v>438</v>
          </cell>
          <cell r="BP28">
            <v>1387</v>
          </cell>
          <cell r="BQ28">
            <v>488</v>
          </cell>
          <cell r="BR28">
            <v>548</v>
          </cell>
          <cell r="BS28">
            <v>422</v>
          </cell>
          <cell r="BT28">
            <v>1458</v>
          </cell>
          <cell r="BU28">
            <v>581</v>
          </cell>
          <cell r="BV28">
            <v>578</v>
          </cell>
          <cell r="BW28">
            <v>594</v>
          </cell>
        </row>
      </sheetData>
      <sheetData sheetId="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as"/>
      <sheetName val="COMPILAÇÃO"/>
      <sheetName val="Gráfico Prod Cartões"/>
      <sheetName val="Gráfico Levantamentos"/>
      <sheetName val="Gráfico Maiores Operações"/>
      <sheetName val="Gráfico Compras POS"/>
      <sheetName val="Grafico Recargas telefónicas"/>
      <sheetName val="Grafico Transferencias"/>
      <sheetName val="Grafico Geral"/>
      <sheetName val="Folha3"/>
    </sheetNames>
    <sheetDataSet>
      <sheetData sheetId="0" refreshError="1">
        <row r="11">
          <cell r="D11">
            <v>8</v>
          </cell>
        </row>
        <row r="28">
          <cell r="Y28">
            <v>4563</v>
          </cell>
          <cell r="AQ28">
            <v>3199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TM | QTD"/>
      <sheetName val="ATM | VALOR"/>
      <sheetName val="POS | QTD"/>
      <sheetName val="POS | VALOR"/>
      <sheetName val="PGTO| DOBRA 24"/>
      <sheetName val="VISA CARD | ATM"/>
      <sheetName val="VISA CARD | POS"/>
      <sheetName val="RESUMO | PGTO"/>
      <sheetName val="RESUMO | ATM"/>
      <sheetName val="RESUMO | POS"/>
      <sheetName val="INDICADORES"/>
      <sheetName val="PUBLICAÇÃO| DOBRA 24"/>
      <sheetName val="PUBLICAÇÃO| VISA CAR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11">
          <cell r="ET11">
            <v>0</v>
          </cell>
        </row>
        <row r="12">
          <cell r="ET12">
            <v>0</v>
          </cell>
        </row>
        <row r="14">
          <cell r="ET14">
            <v>0</v>
          </cell>
        </row>
        <row r="18">
          <cell r="ET18">
            <v>0</v>
          </cell>
        </row>
        <row r="19">
          <cell r="ET19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ILAÇÃO"/>
      <sheetName val="Gráfico Prod Cartões"/>
      <sheetName val="Gráfico Levantamentos"/>
      <sheetName val="Gráfico Maiores Operações"/>
      <sheetName val="Gráfico Compras POS"/>
      <sheetName val="Grafico Recargas telefónicas"/>
      <sheetName val="Grafico Transferencias"/>
      <sheetName val="Grafico Geral"/>
      <sheetName val="Tabelas"/>
      <sheetName val="201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6">
          <cell r="D6">
            <v>489</v>
          </cell>
          <cell r="E6">
            <v>3795</v>
          </cell>
          <cell r="F6">
            <v>18750</v>
          </cell>
          <cell r="G6">
            <v>41159</v>
          </cell>
          <cell r="H6">
            <v>64193</v>
          </cell>
          <cell r="I6">
            <v>41528</v>
          </cell>
          <cell r="J6">
            <v>47459</v>
          </cell>
          <cell r="K6">
            <v>51576</v>
          </cell>
          <cell r="L6">
            <v>140563</v>
          </cell>
          <cell r="M6">
            <v>57433</v>
          </cell>
          <cell r="N6">
            <v>63691</v>
          </cell>
          <cell r="O6">
            <v>59597</v>
          </cell>
          <cell r="P6">
            <v>180721</v>
          </cell>
          <cell r="Q6">
            <v>46582</v>
          </cell>
          <cell r="R6">
            <v>63953</v>
          </cell>
          <cell r="S6">
            <v>55251</v>
          </cell>
          <cell r="T6">
            <v>165786</v>
          </cell>
          <cell r="U6">
            <v>61108</v>
          </cell>
          <cell r="V6">
            <v>57479</v>
          </cell>
          <cell r="W6">
            <v>86232</v>
          </cell>
          <cell r="X6">
            <v>204819</v>
          </cell>
          <cell r="Y6">
            <v>691889</v>
          </cell>
          <cell r="Z6">
            <v>756082</v>
          </cell>
          <cell r="AA6">
            <v>60870</v>
          </cell>
          <cell r="AB6">
            <v>66875</v>
          </cell>
          <cell r="AC6">
            <v>83835</v>
          </cell>
          <cell r="AD6">
            <v>211580</v>
          </cell>
          <cell r="AE6">
            <v>71327</v>
          </cell>
          <cell r="AF6">
            <v>88641</v>
          </cell>
          <cell r="AG6">
            <v>71229</v>
          </cell>
          <cell r="AH6">
            <v>231197</v>
          </cell>
          <cell r="AI6">
            <v>82407</v>
          </cell>
          <cell r="AJ6">
            <v>88264</v>
          </cell>
          <cell r="AK6">
            <v>80165</v>
          </cell>
          <cell r="AL6">
            <v>250836</v>
          </cell>
          <cell r="AM6">
            <v>84230</v>
          </cell>
          <cell r="AN6">
            <v>74255</v>
          </cell>
          <cell r="AO6">
            <v>107723</v>
          </cell>
          <cell r="AP6">
            <v>266208</v>
          </cell>
          <cell r="AQ6">
            <v>959821</v>
          </cell>
          <cell r="AR6">
            <v>74467</v>
          </cell>
          <cell r="AS6">
            <v>78532</v>
          </cell>
          <cell r="AT6">
            <v>90131</v>
          </cell>
          <cell r="AU6">
            <v>243130</v>
          </cell>
          <cell r="AV6">
            <v>85312</v>
          </cell>
          <cell r="AW6">
            <v>102874</v>
          </cell>
          <cell r="AX6">
            <v>76095</v>
          </cell>
          <cell r="AY6">
            <v>264281</v>
          </cell>
          <cell r="AZ6">
            <v>93164</v>
          </cell>
          <cell r="BA6">
            <v>98185</v>
          </cell>
          <cell r="BB6">
            <v>84076</v>
          </cell>
          <cell r="BC6">
            <v>275425</v>
          </cell>
          <cell r="BD6">
            <v>88911</v>
          </cell>
          <cell r="BE6">
            <v>78224</v>
          </cell>
          <cell r="BF6">
            <v>120293</v>
          </cell>
          <cell r="BG6">
            <v>287428</v>
          </cell>
          <cell r="BH6">
            <v>1070264</v>
          </cell>
          <cell r="BI6">
            <v>85122</v>
          </cell>
          <cell r="BJ6">
            <v>83399</v>
          </cell>
          <cell r="BK6">
            <v>100472</v>
          </cell>
          <cell r="BL6">
            <v>268993</v>
          </cell>
          <cell r="BM6">
            <v>102072</v>
          </cell>
          <cell r="BN6">
            <v>106024</v>
          </cell>
          <cell r="BO6">
            <v>92028</v>
          </cell>
          <cell r="BP6">
            <v>300124</v>
          </cell>
          <cell r="BQ6">
            <v>113164</v>
          </cell>
          <cell r="BR6">
            <v>109302</v>
          </cell>
          <cell r="BS6">
            <v>99770</v>
          </cell>
          <cell r="BT6">
            <v>322236</v>
          </cell>
          <cell r="BU6">
            <v>112020</v>
          </cell>
          <cell r="BV6">
            <v>97766</v>
          </cell>
          <cell r="BW6">
            <v>153353</v>
          </cell>
          <cell r="BX6">
            <v>363139</v>
          </cell>
          <cell r="BY6">
            <v>1254492</v>
          </cell>
        </row>
        <row r="7">
          <cell r="D7">
            <v>11</v>
          </cell>
          <cell r="E7">
            <v>69</v>
          </cell>
          <cell r="F7">
            <v>135</v>
          </cell>
          <cell r="G7">
            <v>116</v>
          </cell>
          <cell r="H7">
            <v>331</v>
          </cell>
          <cell r="I7">
            <v>86</v>
          </cell>
          <cell r="J7">
            <v>51</v>
          </cell>
          <cell r="K7">
            <v>60</v>
          </cell>
          <cell r="L7">
            <v>197</v>
          </cell>
          <cell r="M7">
            <v>42</v>
          </cell>
          <cell r="N7">
            <v>47</v>
          </cell>
          <cell r="O7">
            <v>55</v>
          </cell>
          <cell r="P7">
            <v>144</v>
          </cell>
          <cell r="Q7">
            <v>48</v>
          </cell>
          <cell r="R7">
            <v>49</v>
          </cell>
          <cell r="S7">
            <v>39</v>
          </cell>
          <cell r="T7">
            <v>136</v>
          </cell>
          <cell r="U7">
            <v>33</v>
          </cell>
          <cell r="V7">
            <v>28</v>
          </cell>
          <cell r="W7">
            <v>55</v>
          </cell>
          <cell r="X7">
            <v>116</v>
          </cell>
          <cell r="Y7">
            <v>593</v>
          </cell>
          <cell r="Z7">
            <v>924</v>
          </cell>
          <cell r="AA7">
            <v>30</v>
          </cell>
          <cell r="AB7">
            <v>34</v>
          </cell>
          <cell r="AC7">
            <v>53</v>
          </cell>
          <cell r="AD7">
            <v>117</v>
          </cell>
          <cell r="AE7">
            <v>31</v>
          </cell>
          <cell r="AF7">
            <v>46</v>
          </cell>
          <cell r="AG7">
            <v>36</v>
          </cell>
          <cell r="AH7">
            <v>113</v>
          </cell>
          <cell r="AI7">
            <v>45</v>
          </cell>
          <cell r="AJ7">
            <v>48</v>
          </cell>
          <cell r="AK7">
            <v>36</v>
          </cell>
          <cell r="AL7">
            <v>129</v>
          </cell>
          <cell r="AM7">
            <v>40</v>
          </cell>
          <cell r="AN7">
            <v>37</v>
          </cell>
          <cell r="AO7">
            <v>20</v>
          </cell>
          <cell r="AP7">
            <v>97</v>
          </cell>
          <cell r="AQ7">
            <v>456</v>
          </cell>
          <cell r="AR7">
            <v>24</v>
          </cell>
          <cell r="AS7">
            <v>34</v>
          </cell>
          <cell r="AT7">
            <v>37</v>
          </cell>
          <cell r="AU7">
            <v>95</v>
          </cell>
          <cell r="AV7">
            <v>27</v>
          </cell>
          <cell r="AW7">
            <v>28</v>
          </cell>
          <cell r="AX7">
            <v>35</v>
          </cell>
          <cell r="AY7">
            <v>90</v>
          </cell>
          <cell r="AZ7">
            <v>28</v>
          </cell>
          <cell r="BA7">
            <v>24</v>
          </cell>
          <cell r="BB7">
            <v>29</v>
          </cell>
          <cell r="BC7">
            <v>81</v>
          </cell>
          <cell r="BD7">
            <v>42</v>
          </cell>
          <cell r="BE7">
            <v>153</v>
          </cell>
          <cell r="BF7">
            <v>95</v>
          </cell>
          <cell r="BG7">
            <v>290</v>
          </cell>
          <cell r="BH7">
            <v>556</v>
          </cell>
          <cell r="BI7">
            <v>61</v>
          </cell>
          <cell r="BJ7">
            <v>49</v>
          </cell>
          <cell r="BK7">
            <v>65</v>
          </cell>
          <cell r="BL7">
            <v>175</v>
          </cell>
          <cell r="BM7">
            <v>49</v>
          </cell>
          <cell r="BN7">
            <v>74</v>
          </cell>
          <cell r="BO7">
            <v>47</v>
          </cell>
          <cell r="BP7">
            <v>170</v>
          </cell>
          <cell r="BQ7">
            <v>65</v>
          </cell>
          <cell r="BR7">
            <v>56</v>
          </cell>
          <cell r="BS7">
            <v>63</v>
          </cell>
          <cell r="BT7">
            <v>184</v>
          </cell>
          <cell r="BU7">
            <v>50</v>
          </cell>
          <cell r="BV7">
            <v>61</v>
          </cell>
          <cell r="BW7">
            <v>77</v>
          </cell>
          <cell r="BX7">
            <v>188</v>
          </cell>
          <cell r="BY7">
            <v>717</v>
          </cell>
        </row>
        <row r="8">
          <cell r="D8">
            <v>62</v>
          </cell>
          <cell r="E8">
            <v>86</v>
          </cell>
          <cell r="F8">
            <v>110</v>
          </cell>
          <cell r="G8">
            <v>86</v>
          </cell>
          <cell r="H8">
            <v>344</v>
          </cell>
          <cell r="I8">
            <v>109</v>
          </cell>
          <cell r="J8">
            <v>119</v>
          </cell>
          <cell r="K8">
            <v>115</v>
          </cell>
          <cell r="L8">
            <v>343</v>
          </cell>
          <cell r="M8">
            <v>132</v>
          </cell>
          <cell r="N8">
            <v>119</v>
          </cell>
          <cell r="O8">
            <v>95</v>
          </cell>
          <cell r="P8">
            <v>346</v>
          </cell>
          <cell r="Q8">
            <v>92</v>
          </cell>
          <cell r="R8">
            <v>79</v>
          </cell>
          <cell r="S8">
            <v>69</v>
          </cell>
          <cell r="T8">
            <v>240</v>
          </cell>
          <cell r="U8">
            <v>99</v>
          </cell>
          <cell r="V8">
            <v>69</v>
          </cell>
          <cell r="W8">
            <v>112</v>
          </cell>
          <cell r="X8">
            <v>280</v>
          </cell>
          <cell r="Y8">
            <v>1209</v>
          </cell>
          <cell r="Z8">
            <v>1553</v>
          </cell>
          <cell r="AA8">
            <v>70</v>
          </cell>
          <cell r="AB8">
            <v>73</v>
          </cell>
          <cell r="AC8">
            <v>80</v>
          </cell>
          <cell r="AD8">
            <v>223</v>
          </cell>
          <cell r="AE8">
            <v>75</v>
          </cell>
          <cell r="AF8">
            <v>102</v>
          </cell>
          <cell r="AG8">
            <v>56</v>
          </cell>
          <cell r="AH8">
            <v>233</v>
          </cell>
          <cell r="AI8">
            <v>81</v>
          </cell>
          <cell r="AJ8">
            <v>83</v>
          </cell>
          <cell r="AK8">
            <v>75</v>
          </cell>
          <cell r="AL8">
            <v>239</v>
          </cell>
          <cell r="AM8">
            <v>71</v>
          </cell>
          <cell r="AN8">
            <v>62</v>
          </cell>
          <cell r="AO8">
            <v>95</v>
          </cell>
          <cell r="AP8">
            <v>228</v>
          </cell>
          <cell r="AQ8">
            <v>923</v>
          </cell>
          <cell r="AR8">
            <v>54</v>
          </cell>
          <cell r="AS8">
            <v>69</v>
          </cell>
          <cell r="AT8">
            <v>79</v>
          </cell>
          <cell r="AU8">
            <v>202</v>
          </cell>
          <cell r="AV8">
            <v>76</v>
          </cell>
          <cell r="AW8">
            <v>73</v>
          </cell>
          <cell r="AX8">
            <v>57</v>
          </cell>
          <cell r="AY8">
            <v>206</v>
          </cell>
          <cell r="AZ8">
            <v>96</v>
          </cell>
          <cell r="BA8">
            <v>87</v>
          </cell>
          <cell r="BB8">
            <v>75</v>
          </cell>
          <cell r="BC8">
            <v>258</v>
          </cell>
          <cell r="BD8">
            <v>75</v>
          </cell>
          <cell r="BE8">
            <v>76</v>
          </cell>
          <cell r="BF8">
            <v>104</v>
          </cell>
          <cell r="BG8">
            <v>255</v>
          </cell>
          <cell r="BH8">
            <v>921</v>
          </cell>
          <cell r="BI8">
            <v>78</v>
          </cell>
          <cell r="BJ8">
            <v>72</v>
          </cell>
          <cell r="BK8">
            <v>87</v>
          </cell>
          <cell r="BL8">
            <v>237</v>
          </cell>
          <cell r="BM8">
            <v>84</v>
          </cell>
          <cell r="BN8">
            <v>85</v>
          </cell>
          <cell r="BO8">
            <v>87</v>
          </cell>
          <cell r="BP8">
            <v>256</v>
          </cell>
          <cell r="BQ8">
            <v>106</v>
          </cell>
          <cell r="BR8">
            <v>111</v>
          </cell>
          <cell r="BS8">
            <v>93</v>
          </cell>
          <cell r="BT8">
            <v>310</v>
          </cell>
          <cell r="BU8">
            <v>117</v>
          </cell>
          <cell r="BV8">
            <v>96</v>
          </cell>
          <cell r="BW8">
            <v>156</v>
          </cell>
          <cell r="BX8">
            <v>369</v>
          </cell>
          <cell r="BY8">
            <v>1172</v>
          </cell>
        </row>
        <row r="9">
          <cell r="D9">
            <v>61</v>
          </cell>
          <cell r="E9">
            <v>669</v>
          </cell>
          <cell r="F9">
            <v>3429</v>
          </cell>
          <cell r="G9">
            <v>8155</v>
          </cell>
          <cell r="H9">
            <v>12314</v>
          </cell>
          <cell r="I9">
            <v>7632</v>
          </cell>
          <cell r="J9">
            <v>9138</v>
          </cell>
          <cell r="K9">
            <v>10370</v>
          </cell>
          <cell r="L9">
            <v>27140</v>
          </cell>
          <cell r="M9">
            <v>11858</v>
          </cell>
          <cell r="N9">
            <v>12956</v>
          </cell>
          <cell r="O9">
            <v>10941</v>
          </cell>
          <cell r="P9">
            <v>35755</v>
          </cell>
          <cell r="Q9">
            <v>12909</v>
          </cell>
          <cell r="R9">
            <v>13173</v>
          </cell>
          <cell r="S9">
            <v>11275</v>
          </cell>
          <cell r="T9">
            <v>37357</v>
          </cell>
          <cell r="U9">
            <v>12555</v>
          </cell>
          <cell r="V9">
            <v>11284</v>
          </cell>
          <cell r="W9">
            <v>19279</v>
          </cell>
          <cell r="X9">
            <v>43118</v>
          </cell>
          <cell r="Y9">
            <v>143370</v>
          </cell>
          <cell r="Z9">
            <v>155684</v>
          </cell>
          <cell r="AA9">
            <v>10908</v>
          </cell>
          <cell r="AB9">
            <v>12680</v>
          </cell>
          <cell r="AC9">
            <v>16200</v>
          </cell>
          <cell r="AD9">
            <v>39788</v>
          </cell>
          <cell r="AE9">
            <v>12918</v>
          </cell>
          <cell r="AF9">
            <v>17060</v>
          </cell>
          <cell r="AG9">
            <v>12519</v>
          </cell>
          <cell r="AH9">
            <v>42497</v>
          </cell>
          <cell r="AI9">
            <v>16311</v>
          </cell>
          <cell r="AJ9">
            <v>17267</v>
          </cell>
          <cell r="AK9">
            <v>15117</v>
          </cell>
          <cell r="AL9">
            <v>48695</v>
          </cell>
          <cell r="AM9">
            <v>17738</v>
          </cell>
          <cell r="AN9">
            <v>15692</v>
          </cell>
          <cell r="AO9">
            <v>23193</v>
          </cell>
          <cell r="AP9">
            <v>56623</v>
          </cell>
          <cell r="AQ9">
            <v>187603</v>
          </cell>
          <cell r="AR9">
            <v>13253</v>
          </cell>
          <cell r="AS9">
            <v>15620</v>
          </cell>
          <cell r="AT9">
            <v>19508</v>
          </cell>
          <cell r="AU9">
            <v>48381</v>
          </cell>
          <cell r="AV9">
            <v>16622</v>
          </cell>
          <cell r="AW9">
            <v>21181</v>
          </cell>
          <cell r="AX9">
            <v>13659</v>
          </cell>
          <cell r="AY9">
            <v>51462</v>
          </cell>
          <cell r="AZ9">
            <v>19409</v>
          </cell>
          <cell r="BA9">
            <v>19708</v>
          </cell>
          <cell r="BB9">
            <v>16658</v>
          </cell>
          <cell r="BC9">
            <v>55775</v>
          </cell>
          <cell r="BD9">
            <v>18475</v>
          </cell>
          <cell r="BE9">
            <v>13365</v>
          </cell>
          <cell r="BF9">
            <v>24515</v>
          </cell>
          <cell r="BG9">
            <v>56355</v>
          </cell>
          <cell r="BH9">
            <v>211973</v>
          </cell>
          <cell r="BI9">
            <v>15572</v>
          </cell>
          <cell r="BJ9">
            <v>14083</v>
          </cell>
          <cell r="BK9">
            <v>17930</v>
          </cell>
          <cell r="BL9">
            <v>47585</v>
          </cell>
          <cell r="BM9">
            <v>18346</v>
          </cell>
          <cell r="BN9">
            <v>18069</v>
          </cell>
          <cell r="BO9">
            <v>17389</v>
          </cell>
          <cell r="BP9">
            <v>53804</v>
          </cell>
          <cell r="BQ9">
            <v>20612</v>
          </cell>
          <cell r="BR9">
            <v>19622</v>
          </cell>
          <cell r="BS9">
            <v>18566</v>
          </cell>
          <cell r="BT9">
            <v>58800</v>
          </cell>
          <cell r="BU9">
            <v>21396</v>
          </cell>
          <cell r="BV9">
            <v>18200</v>
          </cell>
          <cell r="BW9">
            <v>28637</v>
          </cell>
          <cell r="BX9">
            <v>68233</v>
          </cell>
          <cell r="BY9">
            <v>228422</v>
          </cell>
        </row>
        <row r="10">
          <cell r="D10">
            <v>127</v>
          </cell>
          <cell r="E10">
            <v>407</v>
          </cell>
          <cell r="F10">
            <v>1027</v>
          </cell>
          <cell r="G10">
            <v>1935</v>
          </cell>
          <cell r="H10">
            <v>3496</v>
          </cell>
          <cell r="I10">
            <v>1491</v>
          </cell>
          <cell r="J10">
            <v>1828</v>
          </cell>
          <cell r="K10">
            <v>2032</v>
          </cell>
          <cell r="L10">
            <v>5351</v>
          </cell>
          <cell r="M10">
            <v>2389</v>
          </cell>
          <cell r="N10">
            <v>2942</v>
          </cell>
          <cell r="O10">
            <v>2692</v>
          </cell>
          <cell r="P10">
            <v>8023</v>
          </cell>
          <cell r="Q10">
            <v>2875</v>
          </cell>
          <cell r="R10">
            <v>3133</v>
          </cell>
          <cell r="S10">
            <v>2633</v>
          </cell>
          <cell r="T10">
            <v>8641</v>
          </cell>
          <cell r="U10">
            <v>2930</v>
          </cell>
          <cell r="V10">
            <v>2844</v>
          </cell>
          <cell r="W10">
            <v>5541</v>
          </cell>
          <cell r="X10">
            <v>11315</v>
          </cell>
          <cell r="Y10">
            <v>33330</v>
          </cell>
          <cell r="Z10">
            <v>36826</v>
          </cell>
          <cell r="AA10">
            <v>2806</v>
          </cell>
          <cell r="AB10">
            <v>3475</v>
          </cell>
          <cell r="AC10">
            <v>4366</v>
          </cell>
          <cell r="AD10">
            <v>10647</v>
          </cell>
          <cell r="AE10">
            <v>3421</v>
          </cell>
          <cell r="AF10">
            <v>4582</v>
          </cell>
          <cell r="AG10">
            <v>3662</v>
          </cell>
          <cell r="AH10">
            <v>11665</v>
          </cell>
          <cell r="AI10">
            <v>4293</v>
          </cell>
          <cell r="AJ10">
            <v>4678</v>
          </cell>
          <cell r="AK10">
            <v>4211</v>
          </cell>
          <cell r="AL10">
            <v>13182</v>
          </cell>
          <cell r="AM10">
            <v>5100</v>
          </cell>
          <cell r="AN10">
            <v>4449</v>
          </cell>
          <cell r="AO10">
            <v>7035</v>
          </cell>
          <cell r="AP10">
            <v>16584</v>
          </cell>
          <cell r="AQ10">
            <v>52078</v>
          </cell>
          <cell r="AR10">
            <v>3984</v>
          </cell>
          <cell r="AS10">
            <v>4788</v>
          </cell>
          <cell r="AT10">
            <v>5668</v>
          </cell>
          <cell r="AU10">
            <v>14440</v>
          </cell>
          <cell r="AV10">
            <v>5094</v>
          </cell>
          <cell r="AW10">
            <v>6398</v>
          </cell>
          <cell r="AX10">
            <v>4474</v>
          </cell>
          <cell r="AY10">
            <v>15966</v>
          </cell>
          <cell r="AZ10">
            <v>5951</v>
          </cell>
          <cell r="BA10">
            <v>6123</v>
          </cell>
          <cell r="BB10">
            <v>5041</v>
          </cell>
          <cell r="BC10">
            <v>17115</v>
          </cell>
          <cell r="BD10">
            <v>5685</v>
          </cell>
          <cell r="BE10">
            <v>4281</v>
          </cell>
          <cell r="BF10">
            <v>8497</v>
          </cell>
          <cell r="BG10">
            <v>18463</v>
          </cell>
          <cell r="BH10">
            <v>65984</v>
          </cell>
          <cell r="BI10">
            <v>5415</v>
          </cell>
          <cell r="BJ10">
            <v>5169</v>
          </cell>
          <cell r="BK10">
            <v>6266</v>
          </cell>
          <cell r="BL10">
            <v>16850</v>
          </cell>
          <cell r="BM10">
            <v>6034</v>
          </cell>
          <cell r="BN10">
            <v>6261</v>
          </cell>
          <cell r="BO10">
            <v>5914</v>
          </cell>
          <cell r="BP10">
            <v>18209</v>
          </cell>
          <cell r="BQ10">
            <v>7218</v>
          </cell>
          <cell r="BR10">
            <v>6854</v>
          </cell>
          <cell r="BS10">
            <v>6184</v>
          </cell>
          <cell r="BT10">
            <v>20256</v>
          </cell>
          <cell r="BU10">
            <v>7366</v>
          </cell>
          <cell r="BV10">
            <v>6111</v>
          </cell>
          <cell r="BW10">
            <v>10436</v>
          </cell>
          <cell r="BX10">
            <v>23913</v>
          </cell>
          <cell r="BY10">
            <v>79228</v>
          </cell>
        </row>
        <row r="11">
          <cell r="D11">
            <v>8</v>
          </cell>
          <cell r="E11">
            <v>9</v>
          </cell>
          <cell r="F11">
            <v>21</v>
          </cell>
          <cell r="G11">
            <v>14</v>
          </cell>
          <cell r="H11">
            <v>52</v>
          </cell>
          <cell r="I11">
            <v>24</v>
          </cell>
          <cell r="J11">
            <v>28</v>
          </cell>
          <cell r="K11">
            <v>27</v>
          </cell>
          <cell r="L11">
            <v>79</v>
          </cell>
          <cell r="M11">
            <v>12</v>
          </cell>
          <cell r="N11">
            <v>16</v>
          </cell>
          <cell r="O11">
            <v>11</v>
          </cell>
          <cell r="P11">
            <v>39</v>
          </cell>
          <cell r="Q11">
            <v>9</v>
          </cell>
          <cell r="R11">
            <v>21</v>
          </cell>
          <cell r="S11">
            <v>25</v>
          </cell>
          <cell r="T11">
            <v>55</v>
          </cell>
          <cell r="U11">
            <v>15</v>
          </cell>
          <cell r="V11">
            <v>20</v>
          </cell>
          <cell r="W11">
            <v>22</v>
          </cell>
          <cell r="X11">
            <v>57</v>
          </cell>
          <cell r="Y11">
            <v>230</v>
          </cell>
          <cell r="Z11">
            <v>282</v>
          </cell>
          <cell r="AA11">
            <v>12</v>
          </cell>
          <cell r="AB11">
            <v>15</v>
          </cell>
          <cell r="AC11">
            <v>25</v>
          </cell>
          <cell r="AD11">
            <v>52</v>
          </cell>
          <cell r="AE11">
            <v>16</v>
          </cell>
          <cell r="AF11">
            <v>47</v>
          </cell>
          <cell r="AG11">
            <v>20</v>
          </cell>
          <cell r="AH11">
            <v>83</v>
          </cell>
          <cell r="AI11">
            <v>33</v>
          </cell>
          <cell r="AJ11">
            <v>38</v>
          </cell>
          <cell r="AK11">
            <v>20</v>
          </cell>
          <cell r="AL11">
            <v>91</v>
          </cell>
          <cell r="AM11">
            <v>39</v>
          </cell>
          <cell r="AN11">
            <v>26</v>
          </cell>
          <cell r="AO11">
            <v>46</v>
          </cell>
          <cell r="AP11">
            <v>111</v>
          </cell>
          <cell r="AQ11">
            <v>337</v>
          </cell>
          <cell r="AR11">
            <v>27</v>
          </cell>
          <cell r="AS11">
            <v>28</v>
          </cell>
          <cell r="AT11">
            <v>26</v>
          </cell>
          <cell r="AU11">
            <v>81</v>
          </cell>
          <cell r="AV11">
            <v>26</v>
          </cell>
          <cell r="AW11">
            <v>24</v>
          </cell>
          <cell r="AX11">
            <v>30</v>
          </cell>
          <cell r="AY11">
            <v>80</v>
          </cell>
          <cell r="AZ11">
            <v>25</v>
          </cell>
          <cell r="BA11">
            <v>24</v>
          </cell>
          <cell r="BB11">
            <v>33</v>
          </cell>
          <cell r="BC11">
            <v>82</v>
          </cell>
          <cell r="BD11">
            <v>31</v>
          </cell>
          <cell r="BE11">
            <v>26</v>
          </cell>
          <cell r="BF11">
            <v>32</v>
          </cell>
          <cell r="BG11">
            <v>89</v>
          </cell>
          <cell r="BH11">
            <v>332</v>
          </cell>
          <cell r="BI11">
            <v>31</v>
          </cell>
          <cell r="BJ11">
            <v>46</v>
          </cell>
          <cell r="BK11">
            <v>43</v>
          </cell>
          <cell r="BL11">
            <v>120</v>
          </cell>
          <cell r="BM11">
            <v>29</v>
          </cell>
          <cell r="BN11">
            <v>30</v>
          </cell>
          <cell r="BO11">
            <v>62</v>
          </cell>
          <cell r="BP11">
            <v>121</v>
          </cell>
          <cell r="BQ11">
            <v>63</v>
          </cell>
          <cell r="BR11">
            <v>47</v>
          </cell>
          <cell r="BS11">
            <v>34</v>
          </cell>
          <cell r="BT11">
            <v>144</v>
          </cell>
          <cell r="BU11">
            <v>41</v>
          </cell>
          <cell r="BV11">
            <v>30</v>
          </cell>
          <cell r="BW11">
            <v>32</v>
          </cell>
          <cell r="BX11">
            <v>103</v>
          </cell>
          <cell r="BY11">
            <v>488</v>
          </cell>
        </row>
        <row r="12">
          <cell r="D12">
            <v>55</v>
          </cell>
          <cell r="E12">
            <v>1439</v>
          </cell>
          <cell r="F12">
            <v>9599</v>
          </cell>
          <cell r="G12">
            <v>23972</v>
          </cell>
          <cell r="H12">
            <v>35065</v>
          </cell>
          <cell r="I12">
            <v>25381</v>
          </cell>
          <cell r="J12">
            <v>28581</v>
          </cell>
          <cell r="K12">
            <v>31593</v>
          </cell>
          <cell r="L12">
            <v>85555</v>
          </cell>
          <cell r="M12">
            <v>33984</v>
          </cell>
          <cell r="N12">
            <v>38378</v>
          </cell>
          <cell r="O12">
            <v>36168</v>
          </cell>
          <cell r="P12">
            <v>108530</v>
          </cell>
          <cell r="Q12">
            <v>39139</v>
          </cell>
          <cell r="R12">
            <v>39016</v>
          </cell>
          <cell r="S12">
            <v>33517</v>
          </cell>
          <cell r="T12">
            <v>111672</v>
          </cell>
          <cell r="U12">
            <v>37054</v>
          </cell>
          <cell r="V12">
            <v>35765</v>
          </cell>
          <cell r="W12">
            <v>49773</v>
          </cell>
          <cell r="X12">
            <v>122592</v>
          </cell>
          <cell r="Y12">
            <v>428349</v>
          </cell>
          <cell r="Z12">
            <v>463414</v>
          </cell>
          <cell r="AA12">
            <v>40256</v>
          </cell>
          <cell r="AB12">
            <v>40057</v>
          </cell>
          <cell r="AC12">
            <v>50096</v>
          </cell>
          <cell r="AD12">
            <v>130409</v>
          </cell>
          <cell r="AE12">
            <v>43541</v>
          </cell>
          <cell r="AF12">
            <v>52107</v>
          </cell>
          <cell r="AG12">
            <v>43632</v>
          </cell>
          <cell r="AH12">
            <v>139280</v>
          </cell>
          <cell r="AI12">
            <v>46089</v>
          </cell>
          <cell r="AJ12">
            <v>48422</v>
          </cell>
          <cell r="AK12">
            <v>43360</v>
          </cell>
          <cell r="AL12">
            <v>137871</v>
          </cell>
          <cell r="AM12">
            <v>44388</v>
          </cell>
          <cell r="AN12">
            <v>40464</v>
          </cell>
          <cell r="AO12">
            <v>58017</v>
          </cell>
          <cell r="AP12">
            <v>142869</v>
          </cell>
          <cell r="AQ12">
            <v>550429</v>
          </cell>
          <cell r="AR12">
            <v>43883</v>
          </cell>
          <cell r="AS12">
            <v>40135</v>
          </cell>
          <cell r="AT12">
            <v>47009</v>
          </cell>
          <cell r="AU12">
            <v>131027</v>
          </cell>
          <cell r="AV12">
            <v>48240</v>
          </cell>
          <cell r="AW12">
            <v>55585</v>
          </cell>
          <cell r="AX12">
            <v>43775</v>
          </cell>
          <cell r="AY12">
            <v>147600</v>
          </cell>
          <cell r="AZ12">
            <v>52247</v>
          </cell>
          <cell r="BA12">
            <v>54511</v>
          </cell>
          <cell r="BB12">
            <v>47489</v>
          </cell>
          <cell r="BC12">
            <v>154247</v>
          </cell>
          <cell r="BD12">
            <v>50788</v>
          </cell>
          <cell r="BE12">
            <v>43773</v>
          </cell>
          <cell r="BF12">
            <v>65157</v>
          </cell>
          <cell r="BG12">
            <v>159718</v>
          </cell>
          <cell r="BH12">
            <v>592592</v>
          </cell>
          <cell r="BI12">
            <v>48754</v>
          </cell>
          <cell r="BJ12">
            <v>47798</v>
          </cell>
          <cell r="BK12">
            <v>59374</v>
          </cell>
          <cell r="BL12">
            <v>155926</v>
          </cell>
          <cell r="BM12">
            <v>61195</v>
          </cell>
          <cell r="BN12">
            <v>64801</v>
          </cell>
          <cell r="BO12">
            <v>53579</v>
          </cell>
          <cell r="BP12">
            <v>179575</v>
          </cell>
          <cell r="BQ12">
            <v>67383</v>
          </cell>
          <cell r="BR12">
            <v>65706</v>
          </cell>
          <cell r="BS12">
            <v>58123</v>
          </cell>
          <cell r="BT12">
            <v>191212</v>
          </cell>
          <cell r="BU12">
            <v>66457</v>
          </cell>
          <cell r="BV12">
            <v>58558</v>
          </cell>
          <cell r="BW12">
            <v>81507</v>
          </cell>
          <cell r="BX12">
            <v>206522</v>
          </cell>
          <cell r="BY12">
            <v>733235</v>
          </cell>
        </row>
        <row r="13">
          <cell r="D13">
            <v>4</v>
          </cell>
          <cell r="E13">
            <v>13</v>
          </cell>
          <cell r="F13">
            <v>112</v>
          </cell>
          <cell r="G13">
            <v>103</v>
          </cell>
          <cell r="H13">
            <v>232</v>
          </cell>
          <cell r="I13">
            <v>75</v>
          </cell>
          <cell r="J13">
            <v>96</v>
          </cell>
          <cell r="K13">
            <v>76</v>
          </cell>
          <cell r="L13">
            <v>247</v>
          </cell>
          <cell r="M13">
            <v>102</v>
          </cell>
          <cell r="N13">
            <v>112</v>
          </cell>
          <cell r="O13">
            <v>57</v>
          </cell>
          <cell r="P13">
            <v>271</v>
          </cell>
          <cell r="Q13">
            <v>60</v>
          </cell>
          <cell r="R13">
            <v>45</v>
          </cell>
          <cell r="S13">
            <v>71</v>
          </cell>
          <cell r="T13">
            <v>176</v>
          </cell>
          <cell r="U13">
            <v>51</v>
          </cell>
          <cell r="V13">
            <v>50</v>
          </cell>
          <cell r="W13">
            <v>88</v>
          </cell>
          <cell r="X13">
            <v>189</v>
          </cell>
          <cell r="Y13">
            <v>883</v>
          </cell>
          <cell r="Z13">
            <v>1115</v>
          </cell>
          <cell r="AA13">
            <v>92</v>
          </cell>
          <cell r="AB13">
            <v>75</v>
          </cell>
          <cell r="AC13">
            <v>82</v>
          </cell>
          <cell r="AD13">
            <v>249</v>
          </cell>
          <cell r="AE13">
            <v>68</v>
          </cell>
          <cell r="AF13">
            <v>111</v>
          </cell>
          <cell r="AG13">
            <v>98</v>
          </cell>
          <cell r="AH13">
            <v>277</v>
          </cell>
          <cell r="AI13">
            <v>70</v>
          </cell>
          <cell r="AJ13">
            <v>111</v>
          </cell>
          <cell r="AK13">
            <v>73</v>
          </cell>
          <cell r="AL13">
            <v>254</v>
          </cell>
          <cell r="AM13">
            <v>111</v>
          </cell>
          <cell r="AN13">
            <v>89</v>
          </cell>
          <cell r="AO13">
            <v>141</v>
          </cell>
          <cell r="AP13">
            <v>341</v>
          </cell>
          <cell r="AQ13">
            <v>1121</v>
          </cell>
          <cell r="AR13">
            <v>66</v>
          </cell>
          <cell r="AS13">
            <v>70</v>
          </cell>
          <cell r="AT13">
            <v>75</v>
          </cell>
          <cell r="AU13">
            <v>211</v>
          </cell>
          <cell r="AV13">
            <v>87</v>
          </cell>
          <cell r="AW13">
            <v>111</v>
          </cell>
          <cell r="AX13">
            <v>101</v>
          </cell>
          <cell r="AY13">
            <v>299</v>
          </cell>
          <cell r="AZ13">
            <v>82</v>
          </cell>
          <cell r="BA13">
            <v>102</v>
          </cell>
          <cell r="BB13">
            <v>88</v>
          </cell>
          <cell r="BC13">
            <v>272</v>
          </cell>
          <cell r="BD13">
            <v>151</v>
          </cell>
          <cell r="BE13">
            <v>116</v>
          </cell>
          <cell r="BF13">
            <v>157</v>
          </cell>
          <cell r="BG13">
            <v>424</v>
          </cell>
          <cell r="BH13">
            <v>1206</v>
          </cell>
          <cell r="BI13">
            <v>181</v>
          </cell>
          <cell r="BJ13">
            <v>165</v>
          </cell>
          <cell r="BK13">
            <v>174</v>
          </cell>
          <cell r="BL13">
            <v>520</v>
          </cell>
          <cell r="BM13">
            <v>233</v>
          </cell>
          <cell r="BN13">
            <v>347</v>
          </cell>
          <cell r="BO13">
            <v>187</v>
          </cell>
          <cell r="BP13">
            <v>767</v>
          </cell>
          <cell r="BQ13">
            <v>543</v>
          </cell>
          <cell r="BR13">
            <v>260</v>
          </cell>
          <cell r="BS13">
            <v>185</v>
          </cell>
          <cell r="BT13">
            <v>988</v>
          </cell>
          <cell r="BU13">
            <v>296</v>
          </cell>
          <cell r="BV13">
            <v>285</v>
          </cell>
          <cell r="BW13">
            <v>410</v>
          </cell>
          <cell r="BX13">
            <v>991</v>
          </cell>
          <cell r="BY13">
            <v>3266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L14">
            <v>0</v>
          </cell>
          <cell r="P14">
            <v>0</v>
          </cell>
          <cell r="T14">
            <v>0</v>
          </cell>
          <cell r="U14">
            <v>8</v>
          </cell>
          <cell r="V14">
            <v>33</v>
          </cell>
          <cell r="W14">
            <v>278</v>
          </cell>
          <cell r="X14">
            <v>319</v>
          </cell>
          <cell r="Y14">
            <v>319</v>
          </cell>
          <cell r="Z14">
            <v>319</v>
          </cell>
          <cell r="AA14">
            <v>209</v>
          </cell>
          <cell r="AB14">
            <v>259</v>
          </cell>
          <cell r="AC14">
            <v>397</v>
          </cell>
          <cell r="AD14">
            <v>865</v>
          </cell>
          <cell r="AE14">
            <v>629</v>
          </cell>
          <cell r="AF14">
            <v>1199</v>
          </cell>
          <cell r="AG14">
            <v>1469</v>
          </cell>
          <cell r="AH14">
            <v>3297</v>
          </cell>
          <cell r="AI14">
            <v>1630</v>
          </cell>
          <cell r="AJ14">
            <v>1784</v>
          </cell>
          <cell r="AK14">
            <v>1682</v>
          </cell>
          <cell r="AL14">
            <v>5096</v>
          </cell>
          <cell r="AM14">
            <v>1928</v>
          </cell>
          <cell r="AN14">
            <v>2150</v>
          </cell>
          <cell r="AO14">
            <v>2902</v>
          </cell>
          <cell r="AP14">
            <v>6980</v>
          </cell>
          <cell r="AQ14">
            <v>16238</v>
          </cell>
          <cell r="AR14">
            <v>2310</v>
          </cell>
          <cell r="AS14">
            <v>2073</v>
          </cell>
          <cell r="AT14">
            <v>2508</v>
          </cell>
          <cell r="AU14">
            <v>6891</v>
          </cell>
          <cell r="AV14">
            <v>2311</v>
          </cell>
          <cell r="AW14">
            <v>2075</v>
          </cell>
          <cell r="AX14">
            <v>1839</v>
          </cell>
          <cell r="AY14">
            <v>6225</v>
          </cell>
          <cell r="AZ14">
            <v>2167</v>
          </cell>
          <cell r="BA14">
            <v>2494</v>
          </cell>
          <cell r="BB14">
            <v>1973</v>
          </cell>
          <cell r="BC14">
            <v>6634</v>
          </cell>
          <cell r="BD14">
            <v>1863</v>
          </cell>
          <cell r="BE14">
            <v>2108</v>
          </cell>
          <cell r="BF14">
            <v>3079</v>
          </cell>
          <cell r="BG14">
            <v>7050</v>
          </cell>
          <cell r="BH14">
            <v>26800</v>
          </cell>
          <cell r="BI14">
            <v>2223</v>
          </cell>
          <cell r="BJ14">
            <v>1532</v>
          </cell>
          <cell r="BK14">
            <v>2034</v>
          </cell>
          <cell r="BL14">
            <v>5789</v>
          </cell>
          <cell r="BM14">
            <v>1692</v>
          </cell>
          <cell r="BN14">
            <v>2426</v>
          </cell>
          <cell r="BO14">
            <v>2182</v>
          </cell>
          <cell r="BP14">
            <v>6300</v>
          </cell>
          <cell r="BQ14">
            <v>2590</v>
          </cell>
          <cell r="BR14">
            <v>3024</v>
          </cell>
          <cell r="BS14">
            <v>3424</v>
          </cell>
          <cell r="BT14">
            <v>9038</v>
          </cell>
          <cell r="BU14">
            <v>3816</v>
          </cell>
          <cell r="BV14">
            <v>3813</v>
          </cell>
          <cell r="BW14">
            <v>5349</v>
          </cell>
          <cell r="BX14">
            <v>12978</v>
          </cell>
          <cell r="BY14">
            <v>34105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L15">
            <v>0</v>
          </cell>
          <cell r="P15">
            <v>0</v>
          </cell>
          <cell r="T15">
            <v>0</v>
          </cell>
          <cell r="X15">
            <v>0</v>
          </cell>
          <cell r="Z15">
            <v>0</v>
          </cell>
          <cell r="AB15">
            <v>639</v>
          </cell>
          <cell r="AC15">
            <v>3947</v>
          </cell>
          <cell r="AD15">
            <v>4586</v>
          </cell>
          <cell r="AE15">
            <v>3093</v>
          </cell>
          <cell r="AF15">
            <v>3375</v>
          </cell>
          <cell r="AG15">
            <v>3238</v>
          </cell>
          <cell r="AH15">
            <v>9706</v>
          </cell>
          <cell r="AI15">
            <v>3683</v>
          </cell>
          <cell r="AJ15">
            <v>4051</v>
          </cell>
          <cell r="AK15">
            <v>3761</v>
          </cell>
          <cell r="AL15">
            <v>11495</v>
          </cell>
          <cell r="AM15">
            <v>3667</v>
          </cell>
          <cell r="AN15">
            <v>3400</v>
          </cell>
          <cell r="AO15">
            <v>4617</v>
          </cell>
          <cell r="AP15">
            <v>11684</v>
          </cell>
          <cell r="AQ15">
            <v>37471</v>
          </cell>
          <cell r="AR15">
            <v>4178</v>
          </cell>
          <cell r="AS15">
            <v>3478</v>
          </cell>
          <cell r="AT15">
            <v>4224</v>
          </cell>
          <cell r="AU15">
            <v>11880</v>
          </cell>
          <cell r="AV15">
            <v>4014</v>
          </cell>
          <cell r="AW15">
            <v>3898</v>
          </cell>
          <cell r="AX15">
            <v>3506</v>
          </cell>
          <cell r="AY15">
            <v>11418</v>
          </cell>
          <cell r="AZ15">
            <v>4278</v>
          </cell>
          <cell r="BA15">
            <v>4501</v>
          </cell>
          <cell r="BB15">
            <v>3776</v>
          </cell>
          <cell r="BC15">
            <v>12555</v>
          </cell>
          <cell r="BD15">
            <v>3492</v>
          </cell>
          <cell r="BE15">
            <v>2966</v>
          </cell>
          <cell r="BF15">
            <v>4471</v>
          </cell>
          <cell r="BG15">
            <v>10929</v>
          </cell>
          <cell r="BH15">
            <v>46782</v>
          </cell>
          <cell r="BI15">
            <v>3609</v>
          </cell>
          <cell r="BJ15">
            <v>3268</v>
          </cell>
          <cell r="BK15">
            <v>3689</v>
          </cell>
          <cell r="BL15">
            <v>10566</v>
          </cell>
          <cell r="BM15">
            <v>3550</v>
          </cell>
          <cell r="BN15">
            <v>4067</v>
          </cell>
          <cell r="BO15">
            <v>3496</v>
          </cell>
          <cell r="BP15">
            <v>11113</v>
          </cell>
          <cell r="BQ15">
            <v>4008</v>
          </cell>
          <cell r="BR15">
            <v>4231</v>
          </cell>
          <cell r="BS15">
            <v>3715</v>
          </cell>
          <cell r="BT15">
            <v>11954</v>
          </cell>
          <cell r="BU15">
            <v>4048</v>
          </cell>
          <cell r="BV15">
            <v>3533</v>
          </cell>
          <cell r="BW15">
            <v>4889</v>
          </cell>
          <cell r="BX15">
            <v>12470</v>
          </cell>
          <cell r="BY15">
            <v>46103</v>
          </cell>
        </row>
        <row r="20">
          <cell r="D20">
            <v>175000</v>
          </cell>
          <cell r="E20">
            <v>4205185</v>
          </cell>
          <cell r="F20">
            <v>26282000</v>
          </cell>
          <cell r="G20">
            <v>27428500</v>
          </cell>
          <cell r="H20">
            <v>58090685</v>
          </cell>
          <cell r="I20">
            <v>54960000</v>
          </cell>
          <cell r="J20">
            <v>54999450</v>
          </cell>
          <cell r="K20">
            <v>59573800</v>
          </cell>
          <cell r="L20">
            <v>169533250</v>
          </cell>
          <cell r="M20">
            <v>30050000</v>
          </cell>
          <cell r="N20">
            <v>28010000</v>
          </cell>
          <cell r="O20">
            <v>36400000</v>
          </cell>
          <cell r="P20">
            <v>94460000</v>
          </cell>
          <cell r="Q20">
            <v>18725500</v>
          </cell>
          <cell r="R20">
            <v>113800200</v>
          </cell>
          <cell r="S20">
            <v>107051700</v>
          </cell>
          <cell r="T20">
            <v>239577400</v>
          </cell>
          <cell r="U20">
            <v>38975000</v>
          </cell>
          <cell r="V20">
            <v>64658360</v>
          </cell>
          <cell r="W20">
            <v>54556377</v>
          </cell>
          <cell r="X20">
            <v>158189737</v>
          </cell>
          <cell r="Y20">
            <v>661760387</v>
          </cell>
          <cell r="Z20">
            <v>719851072</v>
          </cell>
          <cell r="AA20">
            <v>20560000</v>
          </cell>
          <cell r="AB20">
            <v>73640000</v>
          </cell>
          <cell r="AC20">
            <v>79865000</v>
          </cell>
          <cell r="AD20">
            <v>174065000</v>
          </cell>
          <cell r="AE20">
            <v>37115815</v>
          </cell>
          <cell r="AF20">
            <v>186750027</v>
          </cell>
          <cell r="AG20">
            <v>58605000</v>
          </cell>
          <cell r="AH20">
            <v>282470842</v>
          </cell>
          <cell r="AI20">
            <v>107021003</v>
          </cell>
          <cell r="AJ20">
            <v>101962478</v>
          </cell>
          <cell r="AK20">
            <v>27535000</v>
          </cell>
          <cell r="AL20">
            <v>236518481</v>
          </cell>
          <cell r="AM20">
            <v>119512512</v>
          </cell>
          <cell r="AN20">
            <v>127621551</v>
          </cell>
          <cell r="AO20">
            <v>119074000</v>
          </cell>
          <cell r="AP20">
            <v>366208063</v>
          </cell>
          <cell r="AQ20">
            <v>1059262386</v>
          </cell>
          <cell r="AR20">
            <v>98620000</v>
          </cell>
          <cell r="AS20">
            <v>112782108</v>
          </cell>
          <cell r="AT20">
            <v>76516000</v>
          </cell>
          <cell r="AU20">
            <v>287918108</v>
          </cell>
          <cell r="AV20">
            <v>85957500</v>
          </cell>
          <cell r="AW20">
            <v>99924500</v>
          </cell>
          <cell r="AX20">
            <v>162792253</v>
          </cell>
          <cell r="AY20">
            <v>348674253</v>
          </cell>
          <cell r="AZ20">
            <v>72322500</v>
          </cell>
          <cell r="BA20">
            <v>146304000</v>
          </cell>
          <cell r="BB20">
            <v>181590743</v>
          </cell>
          <cell r="BC20">
            <v>400217243</v>
          </cell>
          <cell r="BD20">
            <v>160960000</v>
          </cell>
          <cell r="BE20">
            <v>90575000</v>
          </cell>
          <cell r="BF20">
            <v>158527500</v>
          </cell>
          <cell r="BG20">
            <v>410062500</v>
          </cell>
          <cell r="BH20">
            <v>1446872104</v>
          </cell>
          <cell r="BI20">
            <v>128245500</v>
          </cell>
          <cell r="BJ20">
            <v>276365000</v>
          </cell>
          <cell r="BK20">
            <v>393257500</v>
          </cell>
          <cell r="BL20">
            <v>797868000</v>
          </cell>
          <cell r="BM20">
            <v>213975077</v>
          </cell>
          <cell r="BN20">
            <v>104669500</v>
          </cell>
          <cell r="BO20">
            <v>659729000</v>
          </cell>
          <cell r="BP20">
            <v>978373577</v>
          </cell>
          <cell r="BQ20">
            <v>548007538</v>
          </cell>
          <cell r="BR20">
            <v>300587161</v>
          </cell>
          <cell r="BS20">
            <v>216892690</v>
          </cell>
          <cell r="BT20">
            <v>1065487389</v>
          </cell>
          <cell r="BU20">
            <v>205759150</v>
          </cell>
          <cell r="BV20">
            <v>243822738</v>
          </cell>
          <cell r="BW20">
            <v>193221914</v>
          </cell>
          <cell r="BX20">
            <v>642803802</v>
          </cell>
          <cell r="BY20">
            <v>3484532768</v>
          </cell>
        </row>
        <row r="21">
          <cell r="D21">
            <v>8800000</v>
          </cell>
          <cell r="E21">
            <v>788450000</v>
          </cell>
          <cell r="F21">
            <v>5779300000</v>
          </cell>
          <cell r="G21">
            <v>16019600000</v>
          </cell>
          <cell r="H21">
            <v>22596150000</v>
          </cell>
          <cell r="I21">
            <v>15146550000</v>
          </cell>
          <cell r="J21">
            <v>17380650000</v>
          </cell>
          <cell r="K21">
            <v>19088850000</v>
          </cell>
          <cell r="L21">
            <v>51616050000</v>
          </cell>
          <cell r="M21">
            <v>20030150000</v>
          </cell>
          <cell r="N21">
            <v>24106000000</v>
          </cell>
          <cell r="O21">
            <v>22253000000</v>
          </cell>
          <cell r="P21">
            <v>66389150000</v>
          </cell>
          <cell r="Q21">
            <v>24068250000</v>
          </cell>
          <cell r="R21">
            <v>24640300000</v>
          </cell>
          <cell r="S21">
            <v>20890550000</v>
          </cell>
          <cell r="T21">
            <v>69599100000</v>
          </cell>
          <cell r="U21">
            <v>23033650000</v>
          </cell>
          <cell r="V21">
            <v>22126050000</v>
          </cell>
          <cell r="W21">
            <v>34325000000</v>
          </cell>
          <cell r="X21">
            <v>79484700000</v>
          </cell>
          <cell r="Y21">
            <v>267089000000</v>
          </cell>
          <cell r="Z21">
            <v>289685150000</v>
          </cell>
          <cell r="AA21">
            <v>24420300000</v>
          </cell>
          <cell r="AB21">
            <v>24742400000</v>
          </cell>
          <cell r="AC21">
            <v>31781300000</v>
          </cell>
          <cell r="AD21">
            <v>80944000000</v>
          </cell>
          <cell r="AE21">
            <v>26771900000</v>
          </cell>
          <cell r="AF21">
            <v>33248650000</v>
          </cell>
          <cell r="AG21">
            <v>27088550000</v>
          </cell>
          <cell r="AH21">
            <v>87109100000</v>
          </cell>
          <cell r="AI21">
            <v>29712600000</v>
          </cell>
          <cell r="AJ21">
            <v>31237000000</v>
          </cell>
          <cell r="AK21">
            <v>27933450000</v>
          </cell>
          <cell r="AL21">
            <v>88883050000</v>
          </cell>
          <cell r="AM21">
            <v>28751450000</v>
          </cell>
          <cell r="AN21">
            <v>26979700000</v>
          </cell>
          <cell r="AO21">
            <v>40428750000</v>
          </cell>
          <cell r="AP21">
            <v>96159900000</v>
          </cell>
          <cell r="AQ21">
            <v>353096050000</v>
          </cell>
          <cell r="AR21">
            <v>27558650000</v>
          </cell>
          <cell r="AS21">
            <v>26649700000</v>
          </cell>
          <cell r="AT21">
            <v>31448300000</v>
          </cell>
          <cell r="AU21">
            <v>85656650000</v>
          </cell>
          <cell r="AV21">
            <v>31458800000</v>
          </cell>
          <cell r="AW21">
            <v>37750150000</v>
          </cell>
          <cell r="AX21">
            <v>27951200000</v>
          </cell>
          <cell r="AY21">
            <v>97160150000</v>
          </cell>
          <cell r="AZ21">
            <v>34893350000</v>
          </cell>
          <cell r="BA21">
            <v>36240400000</v>
          </cell>
          <cell r="BB21">
            <v>31843300000</v>
          </cell>
          <cell r="BC21">
            <v>102977050000</v>
          </cell>
          <cell r="BD21">
            <v>34121200000</v>
          </cell>
          <cell r="BE21">
            <v>28846300000</v>
          </cell>
          <cell r="BF21">
            <v>47193250000</v>
          </cell>
          <cell r="BG21">
            <v>110160750000</v>
          </cell>
          <cell r="BH21">
            <v>395954600000</v>
          </cell>
          <cell r="BI21">
            <v>32103150000</v>
          </cell>
          <cell r="BJ21">
            <v>32480450000</v>
          </cell>
          <cell r="BK21">
            <v>41295350000</v>
          </cell>
          <cell r="BL21">
            <v>105878950000</v>
          </cell>
          <cell r="BM21">
            <v>42448600000</v>
          </cell>
          <cell r="BN21">
            <v>45169450000</v>
          </cell>
          <cell r="BO21">
            <v>36046650000</v>
          </cell>
          <cell r="BP21">
            <v>123664700000</v>
          </cell>
          <cell r="BQ21">
            <v>47531750000</v>
          </cell>
          <cell r="BR21">
            <v>45374650000</v>
          </cell>
          <cell r="BS21">
            <v>39473700000</v>
          </cell>
          <cell r="BT21">
            <v>132380100000</v>
          </cell>
          <cell r="BU21">
            <v>45403400000</v>
          </cell>
          <cell r="BV21">
            <v>37546000000</v>
          </cell>
          <cell r="BW21">
            <v>60514150000</v>
          </cell>
          <cell r="BX21">
            <v>143463550000</v>
          </cell>
          <cell r="BY21">
            <v>505387300000</v>
          </cell>
        </row>
        <row r="22">
          <cell r="U22">
            <v>405000</v>
          </cell>
          <cell r="V22">
            <v>3243500</v>
          </cell>
          <cell r="W22">
            <v>153252882</v>
          </cell>
          <cell r="X22">
            <v>156901382</v>
          </cell>
          <cell r="Y22">
            <v>156901382</v>
          </cell>
          <cell r="Z22">
            <v>156901382</v>
          </cell>
          <cell r="AA22">
            <v>94565257</v>
          </cell>
          <cell r="AB22">
            <v>194920602</v>
          </cell>
          <cell r="AC22">
            <v>241616143</v>
          </cell>
          <cell r="AD22">
            <v>531102002</v>
          </cell>
          <cell r="AE22">
            <v>443765323</v>
          </cell>
          <cell r="AF22">
            <v>903172657</v>
          </cell>
          <cell r="AG22">
            <v>1128490538</v>
          </cell>
          <cell r="AH22">
            <v>2475428518</v>
          </cell>
          <cell r="AI22">
            <v>1133615841</v>
          </cell>
          <cell r="AJ22">
            <v>1256080030</v>
          </cell>
          <cell r="AK22">
            <v>1064980489</v>
          </cell>
          <cell r="AL22">
            <v>3454676360</v>
          </cell>
          <cell r="AM22">
            <v>1234984488</v>
          </cell>
          <cell r="AN22">
            <v>1522120208</v>
          </cell>
          <cell r="AO22">
            <v>2716123503</v>
          </cell>
          <cell r="AP22">
            <v>5473228199</v>
          </cell>
          <cell r="AQ22">
            <v>11934435079</v>
          </cell>
          <cell r="AR22">
            <v>1797532685</v>
          </cell>
          <cell r="AS22">
            <v>1651889352</v>
          </cell>
          <cell r="AT22">
            <v>1931357841</v>
          </cell>
          <cell r="AU22">
            <v>5380779878</v>
          </cell>
          <cell r="AV22">
            <v>1947058321</v>
          </cell>
          <cell r="AW22">
            <v>1626808860</v>
          </cell>
          <cell r="AX22">
            <v>1483749424</v>
          </cell>
          <cell r="AY22">
            <v>5057616605</v>
          </cell>
          <cell r="AZ22">
            <v>1823848533</v>
          </cell>
          <cell r="BA22">
            <v>2136450111</v>
          </cell>
          <cell r="BB22">
            <v>1707297666</v>
          </cell>
          <cell r="BC22">
            <v>5667596310</v>
          </cell>
          <cell r="BD22">
            <v>1660709101</v>
          </cell>
          <cell r="BE22">
            <v>1823934973</v>
          </cell>
          <cell r="BF22">
            <v>3116532996</v>
          </cell>
          <cell r="BG22">
            <v>6601177070</v>
          </cell>
          <cell r="BH22">
            <v>22707169863</v>
          </cell>
          <cell r="BI22">
            <v>1863572227</v>
          </cell>
          <cell r="BJ22">
            <v>1299267905</v>
          </cell>
          <cell r="BK22">
            <v>1765948221</v>
          </cell>
          <cell r="BL22">
            <v>4928788353</v>
          </cell>
          <cell r="BM22">
            <v>1396970812</v>
          </cell>
          <cell r="BN22">
            <v>2205006025</v>
          </cell>
          <cell r="BO22">
            <v>1890091124</v>
          </cell>
          <cell r="BP22">
            <v>5492067961</v>
          </cell>
          <cell r="BQ22">
            <v>2210983490</v>
          </cell>
          <cell r="BR22">
            <v>2436127285</v>
          </cell>
          <cell r="BS22">
            <v>2890870452</v>
          </cell>
          <cell r="BT22">
            <v>7537981227</v>
          </cell>
          <cell r="BU22">
            <v>3101507969</v>
          </cell>
          <cell r="BV22">
            <v>3114088175</v>
          </cell>
          <cell r="BW22">
            <v>5198730962</v>
          </cell>
          <cell r="BX22">
            <v>11414327106</v>
          </cell>
          <cell r="BY22">
            <v>29373164647</v>
          </cell>
        </row>
        <row r="23">
          <cell r="AB23">
            <v>49200000</v>
          </cell>
          <cell r="AC23">
            <v>333950000</v>
          </cell>
          <cell r="AD23">
            <v>383150000</v>
          </cell>
          <cell r="AE23">
            <v>268400000</v>
          </cell>
          <cell r="AF23">
            <v>303350000</v>
          </cell>
          <cell r="AG23">
            <v>300200000</v>
          </cell>
          <cell r="AH23">
            <v>871950000</v>
          </cell>
          <cell r="AI23">
            <v>325750000</v>
          </cell>
          <cell r="AJ23">
            <v>351400000</v>
          </cell>
          <cell r="AK23">
            <v>313450000</v>
          </cell>
          <cell r="AL23">
            <v>990600000</v>
          </cell>
          <cell r="AM23">
            <v>324550000</v>
          </cell>
          <cell r="AN23">
            <v>306000000</v>
          </cell>
          <cell r="AO23">
            <v>392800000</v>
          </cell>
          <cell r="AP23">
            <v>1023350000</v>
          </cell>
          <cell r="AQ23">
            <v>3269050000</v>
          </cell>
          <cell r="AR23">
            <v>364900000</v>
          </cell>
          <cell r="AS23">
            <v>302850000</v>
          </cell>
          <cell r="AT23">
            <v>357350000</v>
          </cell>
          <cell r="AU23">
            <v>1025100000</v>
          </cell>
          <cell r="AV23">
            <v>335800000</v>
          </cell>
          <cell r="AW23">
            <v>331650000</v>
          </cell>
          <cell r="AX23">
            <v>313650000</v>
          </cell>
          <cell r="AY23">
            <v>981100000</v>
          </cell>
          <cell r="AZ23">
            <v>389300000</v>
          </cell>
          <cell r="BA23">
            <v>395000000</v>
          </cell>
          <cell r="BB23">
            <v>360350000</v>
          </cell>
          <cell r="BC23">
            <v>1144650000</v>
          </cell>
          <cell r="BD23">
            <v>339600000</v>
          </cell>
          <cell r="BE23">
            <v>274950000</v>
          </cell>
          <cell r="BF23">
            <v>404600000</v>
          </cell>
          <cell r="BG23">
            <v>1019150000</v>
          </cell>
          <cell r="BH23">
            <v>4170000000</v>
          </cell>
          <cell r="BI23">
            <v>329900000</v>
          </cell>
          <cell r="BJ23">
            <v>302550000</v>
          </cell>
          <cell r="BK23">
            <v>32850000</v>
          </cell>
          <cell r="BL23">
            <v>665300000</v>
          </cell>
          <cell r="BM23">
            <v>308950000</v>
          </cell>
          <cell r="BN23">
            <v>361250000</v>
          </cell>
          <cell r="BO23">
            <v>315100000</v>
          </cell>
          <cell r="BP23">
            <v>985300000</v>
          </cell>
          <cell r="BQ23">
            <v>354400000</v>
          </cell>
          <cell r="BR23">
            <v>374700000</v>
          </cell>
          <cell r="BS23">
            <v>347100000</v>
          </cell>
          <cell r="BT23">
            <v>1076200000</v>
          </cell>
          <cell r="BU23">
            <v>361400000</v>
          </cell>
          <cell r="BV23">
            <v>326700000</v>
          </cell>
          <cell r="BW23">
            <v>446950000</v>
          </cell>
          <cell r="BX23">
            <v>1135050000</v>
          </cell>
          <cell r="BY23">
            <v>3861850000</v>
          </cell>
        </row>
        <row r="30">
          <cell r="D30">
            <v>17</v>
          </cell>
          <cell r="E30">
            <v>2677</v>
          </cell>
          <cell r="F30">
            <v>1549</v>
          </cell>
          <cell r="G30">
            <v>1651</v>
          </cell>
          <cell r="H30">
            <v>5894</v>
          </cell>
          <cell r="I30">
            <v>775</v>
          </cell>
          <cell r="J30">
            <v>593</v>
          </cell>
          <cell r="K30">
            <v>565</v>
          </cell>
          <cell r="L30">
            <v>1933</v>
          </cell>
          <cell r="M30">
            <v>422</v>
          </cell>
          <cell r="N30">
            <v>339</v>
          </cell>
          <cell r="O30">
            <v>362</v>
          </cell>
          <cell r="P30">
            <v>1123</v>
          </cell>
          <cell r="Q30">
            <v>297</v>
          </cell>
          <cell r="R30">
            <v>345</v>
          </cell>
          <cell r="S30">
            <v>219</v>
          </cell>
          <cell r="T30">
            <v>861</v>
          </cell>
          <cell r="U30">
            <v>224</v>
          </cell>
          <cell r="V30">
            <v>254</v>
          </cell>
          <cell r="W30">
            <v>221</v>
          </cell>
          <cell r="X30">
            <v>699</v>
          </cell>
          <cell r="Y30">
            <v>4616</v>
          </cell>
          <cell r="Z30">
            <v>10510</v>
          </cell>
          <cell r="AA30">
            <v>416</v>
          </cell>
          <cell r="AB30">
            <v>398</v>
          </cell>
          <cell r="AC30">
            <v>381</v>
          </cell>
          <cell r="AD30">
            <v>1195</v>
          </cell>
          <cell r="AE30">
            <v>225</v>
          </cell>
          <cell r="AF30">
            <v>274</v>
          </cell>
          <cell r="AG30">
            <v>470</v>
          </cell>
          <cell r="AH30">
            <v>969</v>
          </cell>
          <cell r="AI30">
            <v>273</v>
          </cell>
          <cell r="AJ30">
            <v>283</v>
          </cell>
          <cell r="AK30">
            <v>321</v>
          </cell>
          <cell r="AL30">
            <v>877</v>
          </cell>
          <cell r="AM30">
            <v>257</v>
          </cell>
          <cell r="AN30">
            <v>207</v>
          </cell>
          <cell r="AO30">
            <v>203</v>
          </cell>
          <cell r="AP30">
            <v>667</v>
          </cell>
          <cell r="AQ30">
            <v>3708</v>
          </cell>
          <cell r="AR30">
            <v>248</v>
          </cell>
          <cell r="AS30">
            <v>167</v>
          </cell>
          <cell r="AT30">
            <v>257</v>
          </cell>
          <cell r="AU30">
            <v>672</v>
          </cell>
          <cell r="AV30">
            <v>319</v>
          </cell>
          <cell r="AW30">
            <v>326</v>
          </cell>
          <cell r="AX30">
            <v>188</v>
          </cell>
          <cell r="AY30">
            <v>833</v>
          </cell>
          <cell r="AZ30">
            <v>268</v>
          </cell>
          <cell r="BA30">
            <v>320</v>
          </cell>
          <cell r="BB30">
            <v>330</v>
          </cell>
          <cell r="BC30">
            <v>918</v>
          </cell>
          <cell r="BD30">
            <v>1408</v>
          </cell>
          <cell r="BE30">
            <v>1329</v>
          </cell>
          <cell r="BF30">
            <v>840</v>
          </cell>
          <cell r="BG30">
            <v>3577</v>
          </cell>
          <cell r="BH30">
            <v>6000</v>
          </cell>
          <cell r="BI30">
            <v>846</v>
          </cell>
          <cell r="BJ30">
            <v>636</v>
          </cell>
          <cell r="BK30">
            <v>655</v>
          </cell>
          <cell r="BL30">
            <v>2137</v>
          </cell>
          <cell r="BM30">
            <v>494</v>
          </cell>
          <cell r="BN30">
            <v>458</v>
          </cell>
          <cell r="BO30">
            <v>438</v>
          </cell>
          <cell r="BP30">
            <v>1390</v>
          </cell>
          <cell r="BQ30">
            <v>511</v>
          </cell>
          <cell r="BR30">
            <v>557</v>
          </cell>
          <cell r="BS30">
            <v>423</v>
          </cell>
          <cell r="BT30">
            <v>1491</v>
          </cell>
          <cell r="BU30">
            <v>589</v>
          </cell>
          <cell r="BV30">
            <v>586</v>
          </cell>
          <cell r="BW30">
            <v>610</v>
          </cell>
          <cell r="BX30">
            <v>1785</v>
          </cell>
          <cell r="BY30">
            <v>6803</v>
          </cell>
        </row>
        <row r="41">
          <cell r="D41">
            <v>842.97500000000002</v>
          </cell>
          <cell r="E41">
            <v>9956.6551849999996</v>
          </cell>
          <cell r="F41">
            <v>40537.582000000002</v>
          </cell>
          <cell r="G41">
            <v>93238.0285</v>
          </cell>
          <cell r="H41">
            <v>144575.240685</v>
          </cell>
          <cell r="I41">
            <v>92302.51</v>
          </cell>
          <cell r="J41">
            <v>105328.64945</v>
          </cell>
          <cell r="K41">
            <v>115562.4238</v>
          </cell>
          <cell r="L41">
            <v>313193.58325000003</v>
          </cell>
          <cell r="M41">
            <v>126434.2</v>
          </cell>
          <cell r="N41">
            <v>142734.01</v>
          </cell>
          <cell r="O41">
            <v>132267.4</v>
          </cell>
          <cell r="P41">
            <v>401435.61</v>
          </cell>
          <cell r="Q41">
            <v>126097.9755</v>
          </cell>
          <cell r="R41">
            <v>144568.10019999999</v>
          </cell>
          <cell r="S41">
            <v>124096.6017</v>
          </cell>
          <cell r="T41">
            <v>394762.67739999999</v>
          </cell>
          <cell r="U41">
            <v>137150.03</v>
          </cell>
          <cell r="V41">
            <v>130019.95186</v>
          </cell>
          <cell r="W41">
            <v>196133.809259</v>
          </cell>
          <cell r="X41">
            <v>463303.791119</v>
          </cell>
          <cell r="Y41">
            <v>1572695.6617689999</v>
          </cell>
          <cell r="Z41">
            <v>1717270.902454</v>
          </cell>
          <cell r="AA41">
            <v>140204.425257</v>
          </cell>
          <cell r="AB41">
            <v>149640.16060199999</v>
          </cell>
          <cell r="AC41">
            <v>191898.73114300001</v>
          </cell>
          <cell r="AD41">
            <v>481743.317002</v>
          </cell>
          <cell r="AE41">
            <v>162865.18113799999</v>
          </cell>
          <cell r="AF41">
            <v>202185.92268399999</v>
          </cell>
          <cell r="AG41">
            <v>165004.84553799999</v>
          </cell>
          <cell r="AH41">
            <v>530055.94935999997</v>
          </cell>
          <cell r="AI41">
            <v>186193.986844</v>
          </cell>
          <cell r="AJ41">
            <v>197975.44250800001</v>
          </cell>
          <cell r="AK41">
            <v>178160.41548900001</v>
          </cell>
          <cell r="AL41">
            <v>562329.84484100004</v>
          </cell>
          <cell r="AM41">
            <v>187999.497</v>
          </cell>
          <cell r="AN41">
            <v>169766.44175900001</v>
          </cell>
          <cell r="AO41">
            <v>247648.74750299999</v>
          </cell>
          <cell r="AP41">
            <v>605414.686262</v>
          </cell>
          <cell r="AQ41">
            <v>2179543.7974649998</v>
          </cell>
          <cell r="AR41">
            <v>172313.702685</v>
          </cell>
          <cell r="AS41">
            <v>173711.22146</v>
          </cell>
          <cell r="AT41">
            <v>203335.52384099999</v>
          </cell>
          <cell r="AU41">
            <v>549360.44798599998</v>
          </cell>
          <cell r="AV41">
            <v>195955.61582100001</v>
          </cell>
          <cell r="AW41">
            <v>232381.53336</v>
          </cell>
          <cell r="AX41">
            <v>173670.39167700001</v>
          </cell>
          <cell r="AY41">
            <v>602007.54085800005</v>
          </cell>
          <cell r="AZ41">
            <v>214893.82103300001</v>
          </cell>
          <cell r="BA41">
            <v>224997.15411100001</v>
          </cell>
          <cell r="BB41">
            <v>193660.538409</v>
          </cell>
          <cell r="BC41">
            <v>633551.51355300006</v>
          </cell>
          <cell r="BD41">
            <v>207203.469101</v>
          </cell>
          <cell r="BE41">
            <v>177452.75997300001</v>
          </cell>
          <cell r="BF41">
            <v>278112.91049599997</v>
          </cell>
          <cell r="BG41">
            <v>662769.13957</v>
          </cell>
          <cell r="BH41">
            <v>2447688.641967</v>
          </cell>
          <cell r="BI41">
            <v>196316.867727</v>
          </cell>
          <cell r="BJ41">
            <v>190575.63290500001</v>
          </cell>
          <cell r="BK41">
            <v>234276.40572099999</v>
          </cell>
          <cell r="BL41">
            <v>621168.90635299997</v>
          </cell>
          <cell r="BM41">
            <v>238146.49588900001</v>
          </cell>
          <cell r="BN41">
            <v>250482.37552500001</v>
          </cell>
          <cell r="BO41">
            <v>214320.57012399999</v>
          </cell>
          <cell r="BP41">
            <v>702949.44153800001</v>
          </cell>
          <cell r="BQ41">
            <v>266908.14102799998</v>
          </cell>
          <cell r="BR41">
            <v>258256.064446</v>
          </cell>
          <cell r="BS41">
            <v>233508.563142</v>
          </cell>
          <cell r="BT41">
            <v>758672.76861599996</v>
          </cell>
          <cell r="BU41">
            <v>265268.06711900001</v>
          </cell>
          <cell r="BV41">
            <v>230269.61091300001</v>
          </cell>
          <cell r="BW41">
            <v>351809.052876</v>
          </cell>
          <cell r="BX41">
            <v>847346.73090800003</v>
          </cell>
          <cell r="BY41">
            <v>2930137.8474150002</v>
          </cell>
        </row>
      </sheetData>
      <sheetData sheetId="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erações SPAUT"/>
      <sheetName val="banco de apoio e banco emissor"/>
      <sheetName val="operações 2016_ Valores"/>
      <sheetName val="operações 2016_ números"/>
    </sheetNames>
    <sheetDataSet>
      <sheetData sheetId="0">
        <row r="5">
          <cell r="I5">
            <v>114207</v>
          </cell>
        </row>
        <row r="18">
          <cell r="G18">
            <v>407</v>
          </cell>
        </row>
      </sheetData>
      <sheetData sheetId="1" refreshError="1"/>
      <sheetData sheetId="2">
        <row r="11">
          <cell r="I11">
            <v>47334350000</v>
          </cell>
          <cell r="T11">
            <v>6</v>
          </cell>
        </row>
        <row r="21">
          <cell r="S21" t="str">
            <v>Totals</v>
          </cell>
          <cell r="T21">
            <v>78768</v>
          </cell>
        </row>
      </sheetData>
      <sheetData sheetId="3">
        <row r="11">
          <cell r="I11">
            <v>68628</v>
          </cell>
        </row>
        <row r="20">
          <cell r="T20">
            <v>318000000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nco de apoio e banco emissor"/>
      <sheetName val="operações 2016_ Valores"/>
      <sheetName val="operações 2016_ números"/>
      <sheetName val="Outras operações"/>
      <sheetName val="ATM e POS"/>
    </sheetNames>
    <sheetDataSet>
      <sheetData sheetId="0"/>
      <sheetData sheetId="1">
        <row r="4">
          <cell r="N4">
            <v>66610600000</v>
          </cell>
          <cell r="O4">
            <v>516054800000</v>
          </cell>
        </row>
        <row r="5">
          <cell r="N5">
            <v>3477700000</v>
          </cell>
          <cell r="O5">
            <v>38138300000</v>
          </cell>
        </row>
        <row r="6">
          <cell r="N6">
            <v>0</v>
          </cell>
          <cell r="O6">
            <v>5779100000</v>
          </cell>
        </row>
        <row r="7">
          <cell r="N7">
            <v>3261200000</v>
          </cell>
          <cell r="O7">
            <v>28985500000</v>
          </cell>
        </row>
        <row r="8">
          <cell r="N8">
            <v>2244700000</v>
          </cell>
          <cell r="O8">
            <v>23027000000</v>
          </cell>
        </row>
        <row r="9">
          <cell r="N9">
            <v>909000000</v>
          </cell>
          <cell r="O9">
            <v>5419200000</v>
          </cell>
        </row>
        <row r="10">
          <cell r="N10">
            <v>3123700000</v>
          </cell>
          <cell r="O10">
            <v>27720100000</v>
          </cell>
        </row>
        <row r="11">
          <cell r="N11">
            <v>79626900000</v>
          </cell>
          <cell r="O11">
            <v>645124000000</v>
          </cell>
        </row>
        <row r="12">
          <cell r="N12">
            <v>3250077.551020408</v>
          </cell>
        </row>
        <row r="14">
          <cell r="N14">
            <v>385350000</v>
          </cell>
          <cell r="O14">
            <v>3396700000</v>
          </cell>
        </row>
        <row r="15">
          <cell r="N15">
            <v>23400000</v>
          </cell>
          <cell r="O15">
            <v>240550000</v>
          </cell>
        </row>
        <row r="16">
          <cell r="N16">
            <v>0</v>
          </cell>
          <cell r="O16">
            <v>67900000</v>
          </cell>
        </row>
        <row r="17">
          <cell r="N17">
            <v>25650000</v>
          </cell>
          <cell r="O17">
            <v>266200000</v>
          </cell>
        </row>
        <row r="18">
          <cell r="N18">
            <v>10650000</v>
          </cell>
          <cell r="O18">
            <v>140300000</v>
          </cell>
        </row>
        <row r="19">
          <cell r="N19">
            <v>9900000</v>
          </cell>
          <cell r="O19">
            <v>77750000</v>
          </cell>
        </row>
        <row r="20">
          <cell r="N20">
            <v>42200000</v>
          </cell>
          <cell r="O20">
            <v>378100000</v>
          </cell>
        </row>
        <row r="21">
          <cell r="N21">
            <v>497150000</v>
          </cell>
          <cell r="O21">
            <v>4567500000</v>
          </cell>
        </row>
        <row r="22">
          <cell r="N22">
            <v>20291.836734693876</v>
          </cell>
        </row>
        <row r="24">
          <cell r="N24">
            <v>6107913774</v>
          </cell>
          <cell r="O24">
            <v>28030774612</v>
          </cell>
        </row>
        <row r="25">
          <cell r="N25">
            <v>228340035</v>
          </cell>
          <cell r="O25">
            <v>2816115953</v>
          </cell>
        </row>
        <row r="26">
          <cell r="N26">
            <v>0</v>
          </cell>
        </row>
        <row r="27">
          <cell r="N27">
            <v>3544431980</v>
          </cell>
          <cell r="O27">
            <v>24049083469</v>
          </cell>
        </row>
        <row r="28">
          <cell r="N28">
            <v>9880685789</v>
          </cell>
          <cell r="O28">
            <v>56955964789</v>
          </cell>
        </row>
        <row r="30">
          <cell r="N30">
            <v>207668000</v>
          </cell>
          <cell r="O30">
            <v>2496844841</v>
          </cell>
        </row>
        <row r="31">
          <cell r="N31">
            <v>8750000</v>
          </cell>
          <cell r="O31">
            <v>58150868</v>
          </cell>
        </row>
        <row r="32">
          <cell r="N32">
            <v>0</v>
          </cell>
          <cell r="O32">
            <v>37050000</v>
          </cell>
        </row>
        <row r="33">
          <cell r="N33">
            <v>16000000</v>
          </cell>
          <cell r="O33">
            <v>197307552</v>
          </cell>
        </row>
        <row r="34">
          <cell r="N34">
            <v>17200000</v>
          </cell>
          <cell r="O34">
            <v>75808000</v>
          </cell>
        </row>
        <row r="35">
          <cell r="N35">
            <v>2500000</v>
          </cell>
          <cell r="O35">
            <v>21855000</v>
          </cell>
        </row>
        <row r="36">
          <cell r="N36">
            <v>15340000</v>
          </cell>
          <cell r="O36">
            <v>185660000</v>
          </cell>
        </row>
        <row r="37">
          <cell r="N37">
            <v>267458000</v>
          </cell>
          <cell r="O37">
            <v>3072676261</v>
          </cell>
        </row>
        <row r="41">
          <cell r="N41">
            <v>71295000000</v>
          </cell>
          <cell r="O41">
            <v>553208750000</v>
          </cell>
        </row>
        <row r="42">
          <cell r="N42">
            <v>2756700000</v>
          </cell>
          <cell r="O42">
            <v>37327650000</v>
          </cell>
        </row>
        <row r="43">
          <cell r="N43">
            <v>0</v>
          </cell>
          <cell r="O43">
            <v>14877250000</v>
          </cell>
        </row>
        <row r="44">
          <cell r="N44">
            <v>2831600000</v>
          </cell>
          <cell r="O44">
            <v>18413000000</v>
          </cell>
        </row>
        <row r="45">
          <cell r="N45">
            <v>809350000</v>
          </cell>
          <cell r="O45">
            <v>5221850000</v>
          </cell>
        </row>
        <row r="46">
          <cell r="N46">
            <v>389700000</v>
          </cell>
          <cell r="O46">
            <v>3005500000</v>
          </cell>
        </row>
        <row r="47">
          <cell r="N47">
            <v>1544550000</v>
          </cell>
          <cell r="O47">
            <v>13070000000</v>
          </cell>
        </row>
        <row r="48">
          <cell r="N48">
            <v>79626900000</v>
          </cell>
          <cell r="O48">
            <v>645124000000</v>
          </cell>
        </row>
        <row r="50">
          <cell r="N50">
            <v>453000000</v>
          </cell>
          <cell r="O50">
            <v>3971600000</v>
          </cell>
        </row>
        <row r="51">
          <cell r="N51">
            <v>15350000</v>
          </cell>
          <cell r="O51">
            <v>214500000</v>
          </cell>
        </row>
        <row r="52">
          <cell r="N52">
            <v>0</v>
          </cell>
          <cell r="O52">
            <v>102350000</v>
          </cell>
        </row>
        <row r="53">
          <cell r="N53">
            <v>14600000</v>
          </cell>
          <cell r="O53">
            <v>134750000</v>
          </cell>
        </row>
        <row r="54">
          <cell r="N54">
            <v>3450000</v>
          </cell>
          <cell r="O54">
            <v>21850000</v>
          </cell>
        </row>
        <row r="55">
          <cell r="N55">
            <v>2600000</v>
          </cell>
          <cell r="O55">
            <v>24300000</v>
          </cell>
        </row>
        <row r="56">
          <cell r="N56">
            <v>8150000</v>
          </cell>
          <cell r="O56">
            <v>98150000</v>
          </cell>
        </row>
        <row r="57">
          <cell r="N57">
            <v>497150000</v>
          </cell>
          <cell r="O57">
            <v>4567500000</v>
          </cell>
        </row>
        <row r="59">
          <cell r="N59">
            <v>9088432161</v>
          </cell>
          <cell r="O59">
            <v>51863376069</v>
          </cell>
        </row>
        <row r="60">
          <cell r="N60">
            <v>143137409</v>
          </cell>
          <cell r="O60">
            <v>1423271808</v>
          </cell>
        </row>
        <row r="61">
          <cell r="N61">
            <v>0</v>
          </cell>
          <cell r="O61">
            <v>381997960</v>
          </cell>
        </row>
        <row r="62">
          <cell r="N62">
            <v>81690222</v>
          </cell>
          <cell r="O62">
            <v>490055151</v>
          </cell>
        </row>
        <row r="63">
          <cell r="N63">
            <v>101816460</v>
          </cell>
          <cell r="O63">
            <v>557386148</v>
          </cell>
        </row>
        <row r="64">
          <cell r="N64">
            <v>43084935</v>
          </cell>
          <cell r="O64">
            <v>215581090</v>
          </cell>
        </row>
        <row r="65">
          <cell r="N65">
            <v>422524602</v>
          </cell>
          <cell r="O65">
            <v>2024296560</v>
          </cell>
        </row>
        <row r="66">
          <cell r="N66">
            <v>9880685789</v>
          </cell>
          <cell r="O66">
            <v>56955964786</v>
          </cell>
        </row>
        <row r="68">
          <cell r="N68">
            <v>264918000</v>
          </cell>
          <cell r="O68">
            <v>2900457557</v>
          </cell>
        </row>
        <row r="69">
          <cell r="N69">
            <v>1040000</v>
          </cell>
          <cell r="O69">
            <v>40889868</v>
          </cell>
        </row>
        <row r="70">
          <cell r="N70">
            <v>0</v>
          </cell>
          <cell r="O70">
            <v>28431000</v>
          </cell>
        </row>
        <row r="71">
          <cell r="N71">
            <v>0</v>
          </cell>
          <cell r="O71">
            <v>0</v>
          </cell>
        </row>
        <row r="72">
          <cell r="N72">
            <v>0</v>
          </cell>
          <cell r="O72">
            <v>0</v>
          </cell>
        </row>
        <row r="73">
          <cell r="N73">
            <v>0</v>
          </cell>
          <cell r="O73">
            <v>66000</v>
          </cell>
        </row>
        <row r="74">
          <cell r="N74">
            <v>1500000</v>
          </cell>
          <cell r="O74">
            <v>19017500</v>
          </cell>
        </row>
        <row r="75">
          <cell r="N75">
            <v>267458000</v>
          </cell>
          <cell r="O75">
            <v>2988861925</v>
          </cell>
        </row>
      </sheetData>
      <sheetData sheetId="2">
        <row r="4">
          <cell r="N4">
            <v>92690</v>
          </cell>
          <cell r="O4">
            <v>736498</v>
          </cell>
        </row>
        <row r="5">
          <cell r="N5">
            <v>5012</v>
          </cell>
          <cell r="O5">
            <v>56908</v>
          </cell>
        </row>
        <row r="6">
          <cell r="N6">
            <v>0</v>
          </cell>
          <cell r="O6">
            <v>9158</v>
          </cell>
        </row>
        <row r="7">
          <cell r="N7">
            <v>4149</v>
          </cell>
          <cell r="O7">
            <v>38916</v>
          </cell>
        </row>
        <row r="8">
          <cell r="N8">
            <v>3143</v>
          </cell>
          <cell r="O8">
            <v>34063</v>
          </cell>
        </row>
        <row r="9">
          <cell r="N9">
            <v>1090</v>
          </cell>
          <cell r="O9">
            <v>6852</v>
          </cell>
        </row>
        <row r="10">
          <cell r="N10">
            <v>3809</v>
          </cell>
          <cell r="O10">
            <v>31797</v>
          </cell>
        </row>
        <row r="11">
          <cell r="N11">
            <v>109893</v>
          </cell>
          <cell r="O11">
            <v>914192</v>
          </cell>
        </row>
        <row r="13">
          <cell r="N13">
            <v>4412</v>
          </cell>
          <cell r="O13">
            <v>38825</v>
          </cell>
        </row>
        <row r="14">
          <cell r="N14">
            <v>285</v>
          </cell>
          <cell r="O14">
            <v>2902</v>
          </cell>
        </row>
        <row r="15">
          <cell r="N15">
            <v>0</v>
          </cell>
          <cell r="O15">
            <v>794</v>
          </cell>
        </row>
        <row r="16">
          <cell r="N16">
            <v>280</v>
          </cell>
          <cell r="O16">
            <v>2649</v>
          </cell>
        </row>
        <row r="17">
          <cell r="N17">
            <v>138</v>
          </cell>
          <cell r="O17">
            <v>1712</v>
          </cell>
        </row>
        <row r="18">
          <cell r="N18">
            <v>88</v>
          </cell>
          <cell r="O18">
            <v>703</v>
          </cell>
        </row>
        <row r="19">
          <cell r="N19">
            <v>334</v>
          </cell>
          <cell r="O19">
            <v>2961</v>
          </cell>
        </row>
        <row r="20">
          <cell r="N20">
            <v>5537</v>
          </cell>
          <cell r="O20">
            <v>50546</v>
          </cell>
        </row>
        <row r="22">
          <cell r="J22">
            <v>2335</v>
          </cell>
          <cell r="N22">
            <v>6608</v>
          </cell>
          <cell r="O22">
            <v>30328</v>
          </cell>
        </row>
        <row r="23">
          <cell r="J23">
            <v>571</v>
          </cell>
          <cell r="N23">
            <v>496</v>
          </cell>
          <cell r="O23">
            <v>6487</v>
          </cell>
        </row>
        <row r="24">
          <cell r="J24">
            <v>0</v>
          </cell>
          <cell r="N24">
            <v>0</v>
          </cell>
        </row>
        <row r="25">
          <cell r="J25">
            <v>2642</v>
          </cell>
          <cell r="N25">
            <v>3887</v>
          </cell>
          <cell r="O25">
            <v>31768</v>
          </cell>
        </row>
        <row r="26">
          <cell r="N26">
            <v>10991</v>
          </cell>
          <cell r="O26">
            <v>68583</v>
          </cell>
        </row>
        <row r="28">
          <cell r="N28">
            <v>41</v>
          </cell>
          <cell r="O28">
            <v>392</v>
          </cell>
        </row>
        <row r="29">
          <cell r="N29">
            <v>1</v>
          </cell>
          <cell r="O29">
            <v>14</v>
          </cell>
        </row>
        <row r="30">
          <cell r="N30">
            <v>0</v>
          </cell>
          <cell r="O30">
            <v>10</v>
          </cell>
        </row>
        <row r="31">
          <cell r="N31">
            <v>3</v>
          </cell>
          <cell r="O31">
            <v>29</v>
          </cell>
        </row>
        <row r="32">
          <cell r="N32">
            <v>3</v>
          </cell>
          <cell r="O32">
            <v>12</v>
          </cell>
        </row>
        <row r="33">
          <cell r="N33">
            <v>1</v>
          </cell>
          <cell r="O33">
            <v>3</v>
          </cell>
        </row>
        <row r="34">
          <cell r="N34">
            <v>3</v>
          </cell>
          <cell r="O34">
            <v>29</v>
          </cell>
        </row>
        <row r="35">
          <cell r="N35">
            <v>52</v>
          </cell>
          <cell r="O35">
            <v>489</v>
          </cell>
        </row>
        <row r="40">
          <cell r="N40">
            <v>98037</v>
          </cell>
          <cell r="O40">
            <v>782429</v>
          </cell>
        </row>
        <row r="41">
          <cell r="N41">
            <v>3881</v>
          </cell>
          <cell r="O41">
            <v>55954</v>
          </cell>
        </row>
        <row r="42">
          <cell r="N42">
            <v>0</v>
          </cell>
          <cell r="O42">
            <v>20537</v>
          </cell>
        </row>
        <row r="43">
          <cell r="N43">
            <v>4062</v>
          </cell>
          <cell r="O43">
            <v>28064</v>
          </cell>
        </row>
        <row r="44">
          <cell r="N44">
            <v>1312</v>
          </cell>
          <cell r="O44">
            <v>8169</v>
          </cell>
        </row>
        <row r="45">
          <cell r="N45">
            <v>605</v>
          </cell>
          <cell r="O45">
            <v>4703</v>
          </cell>
        </row>
        <row r="46">
          <cell r="N46">
            <v>1996</v>
          </cell>
          <cell r="O46">
            <v>17263</v>
          </cell>
        </row>
        <row r="47">
          <cell r="N47">
            <v>109893</v>
          </cell>
          <cell r="O47">
            <v>917119</v>
          </cell>
        </row>
        <row r="49">
          <cell r="N49">
            <v>5029</v>
          </cell>
          <cell r="O49">
            <v>44126</v>
          </cell>
        </row>
        <row r="50">
          <cell r="N50">
            <v>205</v>
          </cell>
          <cell r="O50">
            <v>2753</v>
          </cell>
        </row>
        <row r="51">
          <cell r="N51">
            <v>0</v>
          </cell>
          <cell r="O51">
            <v>1145</v>
          </cell>
        </row>
        <row r="52">
          <cell r="N52">
            <v>196</v>
          </cell>
          <cell r="O52">
            <v>1511</v>
          </cell>
        </row>
        <row r="53">
          <cell r="N53">
            <v>37</v>
          </cell>
          <cell r="O53">
            <v>261</v>
          </cell>
        </row>
        <row r="54">
          <cell r="N54">
            <v>31</v>
          </cell>
          <cell r="O54">
            <v>292</v>
          </cell>
        </row>
        <row r="55">
          <cell r="N55">
            <v>39</v>
          </cell>
          <cell r="O55">
            <v>453</v>
          </cell>
        </row>
        <row r="56">
          <cell r="N56">
            <v>5537</v>
          </cell>
          <cell r="O56">
            <v>50541</v>
          </cell>
        </row>
        <row r="58">
          <cell r="N58">
            <v>10154</v>
          </cell>
          <cell r="O58">
            <v>62051</v>
          </cell>
        </row>
        <row r="59">
          <cell r="N59">
            <v>145</v>
          </cell>
          <cell r="O59">
            <v>1957</v>
          </cell>
        </row>
        <row r="60">
          <cell r="N60">
            <v>0</v>
          </cell>
          <cell r="O60">
            <v>524</v>
          </cell>
        </row>
        <row r="61">
          <cell r="N61">
            <v>117</v>
          </cell>
          <cell r="O61">
            <v>766</v>
          </cell>
        </row>
        <row r="62">
          <cell r="N62">
            <v>112</v>
          </cell>
          <cell r="O62">
            <v>644</v>
          </cell>
        </row>
        <row r="63">
          <cell r="N63">
            <v>41</v>
          </cell>
          <cell r="O63">
            <v>269</v>
          </cell>
        </row>
        <row r="64">
          <cell r="N64">
            <v>422</v>
          </cell>
          <cell r="O64">
            <v>2373</v>
          </cell>
        </row>
        <row r="65">
          <cell r="N65">
            <v>10991</v>
          </cell>
          <cell r="O65">
            <v>68584</v>
          </cell>
        </row>
        <row r="67">
          <cell r="N67">
            <v>49</v>
          </cell>
          <cell r="O67">
            <v>450</v>
          </cell>
        </row>
        <row r="68">
          <cell r="N68">
            <v>2</v>
          </cell>
          <cell r="O68">
            <v>20</v>
          </cell>
        </row>
        <row r="69">
          <cell r="N69">
            <v>0</v>
          </cell>
          <cell r="O69">
            <v>11</v>
          </cell>
        </row>
        <row r="70">
          <cell r="N70">
            <v>0</v>
          </cell>
          <cell r="O70">
            <v>0</v>
          </cell>
        </row>
        <row r="71">
          <cell r="N71">
            <v>0</v>
          </cell>
          <cell r="O71">
            <v>0</v>
          </cell>
        </row>
        <row r="72">
          <cell r="N72">
            <v>0</v>
          </cell>
          <cell r="O72">
            <v>1</v>
          </cell>
        </row>
        <row r="73">
          <cell r="N73">
            <v>1</v>
          </cell>
          <cell r="O73">
            <v>7</v>
          </cell>
        </row>
        <row r="74">
          <cell r="N74">
            <v>52</v>
          </cell>
          <cell r="O74">
            <v>489</v>
          </cell>
        </row>
      </sheetData>
      <sheetData sheetId="3">
        <row r="3">
          <cell r="M3">
            <v>198281</v>
          </cell>
          <cell r="N3">
            <v>1605788</v>
          </cell>
        </row>
        <row r="4">
          <cell r="M4">
            <v>77</v>
          </cell>
          <cell r="N4">
            <v>930</v>
          </cell>
        </row>
        <row r="5">
          <cell r="M5">
            <v>253</v>
          </cell>
          <cell r="N5">
            <v>1751</v>
          </cell>
        </row>
        <row r="6">
          <cell r="M6">
            <v>41291</v>
          </cell>
          <cell r="N6">
            <v>328091</v>
          </cell>
        </row>
        <row r="7">
          <cell r="M7">
            <v>13517</v>
          </cell>
          <cell r="N7">
            <v>98291</v>
          </cell>
        </row>
        <row r="8">
          <cell r="M8">
            <v>52</v>
          </cell>
          <cell r="N8">
            <v>489</v>
          </cell>
        </row>
        <row r="9">
          <cell r="M9">
            <v>109893</v>
          </cell>
          <cell r="N9">
            <v>917119</v>
          </cell>
        </row>
        <row r="10">
          <cell r="M10">
            <v>860</v>
          </cell>
          <cell r="N10">
            <v>5389</v>
          </cell>
        </row>
        <row r="11">
          <cell r="B11">
            <v>162350</v>
          </cell>
          <cell r="C11">
            <v>186346</v>
          </cell>
          <cell r="D11">
            <v>235254</v>
          </cell>
          <cell r="E11">
            <v>210573</v>
          </cell>
          <cell r="F11">
            <v>296028</v>
          </cell>
          <cell r="G11">
            <v>210565</v>
          </cell>
          <cell r="H11">
            <v>252800</v>
          </cell>
          <cell r="I11">
            <v>261699</v>
          </cell>
          <cell r="J11">
            <v>250114</v>
          </cell>
          <cell r="K11">
            <v>265140</v>
          </cell>
          <cell r="L11">
            <v>262755</v>
          </cell>
          <cell r="M11">
            <v>364224</v>
          </cell>
          <cell r="N11">
            <v>2957848</v>
          </cell>
        </row>
        <row r="14">
          <cell r="M14">
            <v>880</v>
          </cell>
          <cell r="N14">
            <v>9138</v>
          </cell>
        </row>
        <row r="15">
          <cell r="M15">
            <v>15</v>
          </cell>
          <cell r="N15">
            <v>48</v>
          </cell>
        </row>
        <row r="16">
          <cell r="M16">
            <v>895</v>
          </cell>
          <cell r="N16">
            <v>9186</v>
          </cell>
        </row>
        <row r="20">
          <cell r="M20">
            <v>712</v>
          </cell>
          <cell r="N20">
            <v>6963</v>
          </cell>
        </row>
        <row r="21">
          <cell r="M21">
            <v>55</v>
          </cell>
          <cell r="N21">
            <v>1143</v>
          </cell>
        </row>
        <row r="22">
          <cell r="M22">
            <v>0</v>
          </cell>
          <cell r="N22">
            <v>88</v>
          </cell>
        </row>
        <row r="23">
          <cell r="M23">
            <v>30</v>
          </cell>
          <cell r="N23">
            <v>466</v>
          </cell>
        </row>
        <row r="24">
          <cell r="M24">
            <v>70</v>
          </cell>
          <cell r="N24">
            <v>330</v>
          </cell>
        </row>
        <row r="25">
          <cell r="M25">
            <v>5</v>
          </cell>
          <cell r="N25">
            <v>52</v>
          </cell>
        </row>
        <row r="26">
          <cell r="M26">
            <v>23</v>
          </cell>
          <cell r="N26">
            <v>145</v>
          </cell>
        </row>
        <row r="27">
          <cell r="B27">
            <v>721</v>
          </cell>
          <cell r="C27">
            <v>875</v>
          </cell>
          <cell r="D27">
            <v>1137</v>
          </cell>
          <cell r="E27">
            <v>407</v>
          </cell>
          <cell r="F27">
            <v>895</v>
          </cell>
          <cell r="G27">
            <v>636</v>
          </cell>
          <cell r="H27">
            <v>734</v>
          </cell>
          <cell r="I27">
            <v>935</v>
          </cell>
          <cell r="J27">
            <v>762</v>
          </cell>
          <cell r="K27">
            <v>779</v>
          </cell>
          <cell r="L27">
            <v>411</v>
          </cell>
          <cell r="M27">
            <v>895</v>
          </cell>
          <cell r="N27">
            <v>9187</v>
          </cell>
        </row>
      </sheetData>
      <sheetData sheetId="4">
        <row r="5">
          <cell r="I5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Z68"/>
  <sheetViews>
    <sheetView showGridLines="0" workbookViewId="0">
      <pane xSplit="1" ySplit="3" topLeftCell="BX10" activePane="bottomRight" state="frozen"/>
      <selection pane="topRight" activeCell="B1" sqref="B1"/>
      <selection pane="bottomLeft" activeCell="A4" sqref="A4"/>
      <selection pane="bottomRight" activeCell="BX27" sqref="BX27"/>
    </sheetView>
  </sheetViews>
  <sheetFormatPr defaultColWidth="9.140625" defaultRowHeight="12" x14ac:dyDescent="0.2"/>
  <cols>
    <col min="1" max="1" width="58.28515625" style="3" customWidth="1"/>
    <col min="2" max="2" width="14.28515625" style="3" customWidth="1"/>
    <col min="3" max="3" width="12.28515625" style="3" customWidth="1"/>
    <col min="4" max="4" width="16.28515625" style="3" bestFit="1" customWidth="1"/>
    <col min="5" max="5" width="13.42578125" style="3" bestFit="1" customWidth="1"/>
    <col min="6" max="6" width="14.5703125" style="3" bestFit="1" customWidth="1"/>
    <col min="7" max="22" width="13.42578125" style="3" bestFit="1" customWidth="1"/>
    <col min="23" max="23" width="14.42578125" style="3" bestFit="1" customWidth="1"/>
    <col min="24" max="24" width="12.28515625" style="3" customWidth="1"/>
    <col min="25" max="30" width="13.42578125" style="3" bestFit="1" customWidth="1"/>
    <col min="31" max="31" width="14.42578125" style="3" bestFit="1" customWidth="1"/>
    <col min="32" max="40" width="13.42578125" style="3" bestFit="1" customWidth="1"/>
    <col min="41" max="41" width="14.42578125" style="3" bestFit="1" customWidth="1"/>
    <col min="42" max="42" width="13.42578125" style="3" bestFit="1" customWidth="1"/>
    <col min="43" max="44" width="12.28515625" style="3" customWidth="1"/>
    <col min="45" max="45" width="13.42578125" style="3" bestFit="1" customWidth="1"/>
    <col min="46" max="48" width="12.28515625" style="3" customWidth="1"/>
    <col min="49" max="49" width="13.42578125" style="3" bestFit="1" customWidth="1"/>
    <col min="50" max="52" width="12.28515625" style="3" customWidth="1"/>
    <col min="53" max="53" width="14.42578125" style="3" bestFit="1" customWidth="1"/>
    <col min="54" max="55" width="12.28515625" style="3" customWidth="1"/>
    <col min="56" max="57" width="13.42578125" style="3" bestFit="1" customWidth="1"/>
    <col min="58" max="58" width="14.42578125" style="3" bestFit="1" customWidth="1"/>
    <col min="59" max="60" width="13.42578125" style="3" bestFit="1" customWidth="1"/>
    <col min="61" max="61" width="18.7109375" style="3" customWidth="1"/>
    <col min="62" max="62" width="14.42578125" style="3" bestFit="1" customWidth="1"/>
    <col min="63" max="63" width="12.28515625" style="3" customWidth="1"/>
    <col min="64" max="65" width="13.42578125" style="3" bestFit="1" customWidth="1"/>
    <col min="66" max="66" width="14.42578125" style="3" bestFit="1" customWidth="1"/>
    <col min="67" max="69" width="13.42578125" style="3" bestFit="1" customWidth="1"/>
    <col min="70" max="70" width="14.42578125" style="3" bestFit="1" customWidth="1"/>
    <col min="71" max="74" width="13.42578125" style="3" bestFit="1" customWidth="1"/>
    <col min="75" max="75" width="14.42578125" style="3" bestFit="1" customWidth="1"/>
    <col min="76" max="77" width="13.42578125" style="3" bestFit="1" customWidth="1"/>
    <col min="78" max="78" width="18.7109375" style="3" customWidth="1"/>
    <col min="79" max="79" width="14.42578125" style="3" bestFit="1" customWidth="1"/>
    <col min="80" max="80" width="12.28515625" style="3" customWidth="1"/>
    <col min="81" max="82" width="13.42578125" style="3" bestFit="1" customWidth="1"/>
    <col min="83" max="83" width="14.42578125" style="3" bestFit="1" customWidth="1"/>
    <col min="84" max="86" width="13.42578125" style="3" bestFit="1" customWidth="1"/>
    <col min="87" max="87" width="14.42578125" style="3" bestFit="1" customWidth="1"/>
    <col min="88" max="91" width="13.42578125" style="3" bestFit="1" customWidth="1"/>
    <col min="92" max="92" width="14.42578125" style="3" bestFit="1" customWidth="1"/>
    <col min="93" max="16384" width="9.140625" style="3"/>
  </cols>
  <sheetData>
    <row r="1" spans="1:92 16380:16380" ht="35.25" customHeight="1" x14ac:dyDescent="0.2">
      <c r="A1" s="1" t="s">
        <v>33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</row>
    <row r="2" spans="1:92 16380:16380" x14ac:dyDescent="0.2">
      <c r="A2" s="10" t="s">
        <v>102</v>
      </c>
      <c r="B2" s="11">
        <v>40816</v>
      </c>
      <c r="C2" s="11">
        <v>40847</v>
      </c>
      <c r="D2" s="11">
        <v>40877</v>
      </c>
      <c r="E2" s="11">
        <v>40908</v>
      </c>
      <c r="F2" s="11" t="s">
        <v>34</v>
      </c>
      <c r="G2" s="11">
        <v>40939</v>
      </c>
      <c r="H2" s="11">
        <v>40967</v>
      </c>
      <c r="I2" s="11">
        <v>40999</v>
      </c>
      <c r="J2" s="11" t="s">
        <v>86</v>
      </c>
      <c r="K2" s="11">
        <v>41029</v>
      </c>
      <c r="L2" s="11">
        <v>41059</v>
      </c>
      <c r="M2" s="11">
        <v>41090</v>
      </c>
      <c r="N2" s="11" t="s">
        <v>87</v>
      </c>
      <c r="O2" s="11">
        <v>41121</v>
      </c>
      <c r="P2" s="11">
        <v>41151</v>
      </c>
      <c r="Q2" s="11">
        <v>41182</v>
      </c>
      <c r="R2" s="11" t="s">
        <v>88</v>
      </c>
      <c r="S2" s="11">
        <v>41213</v>
      </c>
      <c r="T2" s="11">
        <v>41243</v>
      </c>
      <c r="U2" s="11">
        <v>41274</v>
      </c>
      <c r="V2" s="11" t="s">
        <v>89</v>
      </c>
      <c r="W2" s="11" t="s">
        <v>35</v>
      </c>
      <c r="X2" s="11" t="s">
        <v>37</v>
      </c>
      <c r="Y2" s="11">
        <v>41305</v>
      </c>
      <c r="Z2" s="11">
        <v>41333</v>
      </c>
      <c r="AA2" s="11">
        <v>41364</v>
      </c>
      <c r="AB2" s="11" t="s">
        <v>90</v>
      </c>
      <c r="AC2" s="11">
        <v>41394</v>
      </c>
      <c r="AD2" s="11">
        <v>41424</v>
      </c>
      <c r="AE2" s="11">
        <v>41455</v>
      </c>
      <c r="AF2" s="11" t="s">
        <v>91</v>
      </c>
      <c r="AG2" s="11">
        <v>41486</v>
      </c>
      <c r="AH2" s="11">
        <v>41516</v>
      </c>
      <c r="AI2" s="11">
        <v>41547</v>
      </c>
      <c r="AJ2" s="11" t="s">
        <v>92</v>
      </c>
      <c r="AK2" s="11">
        <v>41578</v>
      </c>
      <c r="AL2" s="11">
        <v>41608</v>
      </c>
      <c r="AM2" s="11">
        <v>41639</v>
      </c>
      <c r="AN2" s="11" t="s">
        <v>93</v>
      </c>
      <c r="AO2" s="11" t="s">
        <v>36</v>
      </c>
      <c r="AP2" s="11">
        <v>41670</v>
      </c>
      <c r="AQ2" s="11">
        <v>41698</v>
      </c>
      <c r="AR2" s="11">
        <v>41729</v>
      </c>
      <c r="AS2" s="11" t="s">
        <v>94</v>
      </c>
      <c r="AT2" s="11">
        <v>41759</v>
      </c>
      <c r="AU2" s="11">
        <v>41789</v>
      </c>
      <c r="AV2" s="11">
        <v>41820</v>
      </c>
      <c r="AW2" s="11" t="s">
        <v>95</v>
      </c>
      <c r="AX2" s="11">
        <v>41851</v>
      </c>
      <c r="AY2" s="11">
        <v>41881</v>
      </c>
      <c r="AZ2" s="11">
        <v>41912</v>
      </c>
      <c r="BA2" s="11" t="s">
        <v>96</v>
      </c>
      <c r="BB2" s="11">
        <v>41943</v>
      </c>
      <c r="BC2" s="11">
        <v>41973</v>
      </c>
      <c r="BD2" s="11">
        <v>42004</v>
      </c>
      <c r="BE2" s="11" t="s">
        <v>97</v>
      </c>
      <c r="BF2" s="11" t="s">
        <v>38</v>
      </c>
      <c r="BG2" s="11">
        <v>42035</v>
      </c>
      <c r="BH2" s="11">
        <v>42063</v>
      </c>
      <c r="BI2" s="11">
        <v>42094</v>
      </c>
      <c r="BJ2" s="11" t="s">
        <v>98</v>
      </c>
      <c r="BK2" s="11">
        <v>42124</v>
      </c>
      <c r="BL2" s="11">
        <v>42154</v>
      </c>
      <c r="BM2" s="11">
        <v>42185</v>
      </c>
      <c r="BN2" s="11" t="s">
        <v>99</v>
      </c>
      <c r="BO2" s="11">
        <v>42216</v>
      </c>
      <c r="BP2" s="11">
        <v>42246</v>
      </c>
      <c r="BQ2" s="11">
        <v>42277</v>
      </c>
      <c r="BR2" s="11" t="s">
        <v>100</v>
      </c>
      <c r="BS2" s="11">
        <v>42308</v>
      </c>
      <c r="BT2" s="11">
        <v>42338</v>
      </c>
      <c r="BU2" s="11">
        <v>42369</v>
      </c>
      <c r="BV2" s="11" t="s">
        <v>101</v>
      </c>
      <c r="BW2" s="11" t="s">
        <v>39</v>
      </c>
      <c r="BX2" s="11">
        <v>42400</v>
      </c>
      <c r="BY2" s="11">
        <v>42401</v>
      </c>
      <c r="BZ2" s="11">
        <v>42402</v>
      </c>
      <c r="CA2" s="11" t="s">
        <v>133</v>
      </c>
      <c r="CB2" s="11">
        <v>42124</v>
      </c>
      <c r="CC2" s="11">
        <v>42520</v>
      </c>
      <c r="CD2" s="11">
        <v>42551</v>
      </c>
      <c r="CE2" s="11" t="s">
        <v>134</v>
      </c>
      <c r="CF2" s="11">
        <v>42582</v>
      </c>
      <c r="CG2" s="11">
        <v>42612</v>
      </c>
      <c r="CH2" s="11">
        <v>42643</v>
      </c>
      <c r="CI2" s="11" t="s">
        <v>135</v>
      </c>
      <c r="CJ2" s="11">
        <v>42674</v>
      </c>
      <c r="CK2" s="11">
        <v>42704</v>
      </c>
      <c r="CL2" s="11">
        <v>42735</v>
      </c>
      <c r="CM2" s="11" t="s">
        <v>136</v>
      </c>
      <c r="CN2" s="11" t="s">
        <v>137</v>
      </c>
    </row>
    <row r="3" spans="1:92 16380:16380" x14ac:dyDescent="0.2">
      <c r="A3" s="12" t="s">
        <v>3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</row>
    <row r="4" spans="1:92 16380:16380" s="4" customFormat="1" x14ac:dyDescent="0.2">
      <c r="A4" s="14" t="s">
        <v>4</v>
      </c>
      <c r="B4" s="12">
        <f t="shared" ref="B4:M4" si="0">SUM(B5:B9)</f>
        <v>0</v>
      </c>
      <c r="C4" s="12">
        <f t="shared" si="0"/>
        <v>0</v>
      </c>
      <c r="D4" s="12">
        <f t="shared" si="0"/>
        <v>0</v>
      </c>
      <c r="E4" s="12">
        <f t="shared" si="0"/>
        <v>0</v>
      </c>
      <c r="F4" s="12">
        <f t="shared" si="0"/>
        <v>0</v>
      </c>
      <c r="G4" s="12">
        <f t="shared" si="0"/>
        <v>0</v>
      </c>
      <c r="H4" s="12">
        <f t="shared" si="0"/>
        <v>0</v>
      </c>
      <c r="I4" s="12">
        <f t="shared" si="0"/>
        <v>0</v>
      </c>
      <c r="J4" s="12">
        <f t="shared" si="0"/>
        <v>0</v>
      </c>
      <c r="K4" s="12">
        <f t="shared" si="0"/>
        <v>0</v>
      </c>
      <c r="L4" s="12">
        <f t="shared" si="0"/>
        <v>0</v>
      </c>
      <c r="M4" s="12">
        <f t="shared" si="0"/>
        <v>0</v>
      </c>
      <c r="N4" s="12">
        <f>SUM(M4+0)</f>
        <v>0</v>
      </c>
      <c r="O4" s="12">
        <f t="shared" ref="O4:Z4" si="1">SUM(O5:O9)</f>
        <v>0</v>
      </c>
      <c r="P4" s="12">
        <f t="shared" si="1"/>
        <v>0</v>
      </c>
      <c r="Q4" s="12">
        <f t="shared" si="1"/>
        <v>0</v>
      </c>
      <c r="R4" s="12">
        <f t="shared" si="1"/>
        <v>0</v>
      </c>
      <c r="S4" s="12">
        <f t="shared" si="1"/>
        <v>0</v>
      </c>
      <c r="T4" s="12">
        <f t="shared" si="1"/>
        <v>0</v>
      </c>
      <c r="U4" s="12">
        <f t="shared" si="1"/>
        <v>0</v>
      </c>
      <c r="V4" s="12">
        <f t="shared" si="1"/>
        <v>0</v>
      </c>
      <c r="W4" s="12">
        <f>SUM(W5:W9)</f>
        <v>0</v>
      </c>
      <c r="X4" s="12">
        <f t="shared" si="1"/>
        <v>0</v>
      </c>
      <c r="Y4" s="12">
        <f t="shared" si="1"/>
        <v>0</v>
      </c>
      <c r="Z4" s="12">
        <f t="shared" si="1"/>
        <v>0</v>
      </c>
      <c r="AA4" s="12">
        <f>SUM(Z4+0)</f>
        <v>0</v>
      </c>
      <c r="AB4" s="12">
        <f t="shared" ref="AB4:AM4" si="2">SUM(AB5:AB9)</f>
        <v>0</v>
      </c>
      <c r="AC4" s="12">
        <f t="shared" si="2"/>
        <v>0</v>
      </c>
      <c r="AD4" s="12">
        <f t="shared" si="2"/>
        <v>0</v>
      </c>
      <c r="AE4" s="12">
        <f t="shared" si="2"/>
        <v>0</v>
      </c>
      <c r="AF4" s="12">
        <f t="shared" si="2"/>
        <v>0</v>
      </c>
      <c r="AG4" s="12">
        <f t="shared" si="2"/>
        <v>0</v>
      </c>
      <c r="AH4" s="12">
        <f t="shared" si="2"/>
        <v>0</v>
      </c>
      <c r="AI4" s="12">
        <f t="shared" si="2"/>
        <v>0</v>
      </c>
      <c r="AJ4" s="12">
        <f t="shared" si="2"/>
        <v>0</v>
      </c>
      <c r="AK4" s="12">
        <f t="shared" si="2"/>
        <v>0</v>
      </c>
      <c r="AL4" s="12">
        <f t="shared" si="2"/>
        <v>0</v>
      </c>
      <c r="AM4" s="12">
        <f t="shared" si="2"/>
        <v>0</v>
      </c>
      <c r="AN4" s="12">
        <f>SUM(AM4+0)</f>
        <v>0</v>
      </c>
      <c r="AO4" s="12">
        <f t="shared" ref="AO4:AZ4" si="3">SUM(AO5:AO9)</f>
        <v>0</v>
      </c>
      <c r="AP4" s="12">
        <f t="shared" si="3"/>
        <v>0</v>
      </c>
      <c r="AQ4" s="12">
        <f t="shared" si="3"/>
        <v>0</v>
      </c>
      <c r="AR4" s="12">
        <f t="shared" si="3"/>
        <v>0</v>
      </c>
      <c r="AS4" s="12">
        <f t="shared" si="3"/>
        <v>0</v>
      </c>
      <c r="AT4" s="12">
        <f t="shared" si="3"/>
        <v>0</v>
      </c>
      <c r="AU4" s="12">
        <f t="shared" si="3"/>
        <v>0</v>
      </c>
      <c r="AV4" s="12">
        <f t="shared" si="3"/>
        <v>0</v>
      </c>
      <c r="AW4" s="12">
        <f t="shared" si="3"/>
        <v>0</v>
      </c>
      <c r="AX4" s="12">
        <f t="shared" si="3"/>
        <v>0</v>
      </c>
      <c r="AY4" s="12">
        <f t="shared" si="3"/>
        <v>0</v>
      </c>
      <c r="AZ4" s="12">
        <f t="shared" si="3"/>
        <v>0</v>
      </c>
      <c r="BA4" s="12">
        <f>SUM(AZ4+0)</f>
        <v>0</v>
      </c>
      <c r="BB4" s="12">
        <f t="shared" ref="BB4:BM4" si="4">SUM(BB5:BB9)</f>
        <v>0</v>
      </c>
      <c r="BC4" s="12">
        <f t="shared" si="4"/>
        <v>0</v>
      </c>
      <c r="BD4" s="12">
        <f t="shared" si="4"/>
        <v>0</v>
      </c>
      <c r="BE4" s="12">
        <f t="shared" si="4"/>
        <v>0</v>
      </c>
      <c r="BF4" s="12">
        <f t="shared" si="4"/>
        <v>0</v>
      </c>
      <c r="BG4" s="12">
        <f t="shared" si="4"/>
        <v>0</v>
      </c>
      <c r="BH4" s="12">
        <f t="shared" si="4"/>
        <v>0</v>
      </c>
      <c r="BI4" s="12">
        <f t="shared" si="4"/>
        <v>0</v>
      </c>
      <c r="BJ4" s="12">
        <f t="shared" si="4"/>
        <v>0</v>
      </c>
      <c r="BK4" s="12">
        <f t="shared" si="4"/>
        <v>0</v>
      </c>
      <c r="BL4" s="12">
        <f t="shared" si="4"/>
        <v>0</v>
      </c>
      <c r="BM4" s="12">
        <f t="shared" si="4"/>
        <v>0</v>
      </c>
      <c r="BN4" s="12">
        <f>SUM(BM4+0)</f>
        <v>0</v>
      </c>
      <c r="BO4" s="12">
        <f t="shared" ref="BO4:CD4" si="5">SUM(BO5:BO9)</f>
        <v>0</v>
      </c>
      <c r="BP4" s="12">
        <f t="shared" si="5"/>
        <v>0</v>
      </c>
      <c r="BQ4" s="12">
        <f t="shared" si="5"/>
        <v>0</v>
      </c>
      <c r="BR4" s="12">
        <f t="shared" si="5"/>
        <v>0</v>
      </c>
      <c r="BS4" s="12">
        <f t="shared" si="5"/>
        <v>0</v>
      </c>
      <c r="BT4" s="12">
        <f t="shared" si="5"/>
        <v>0</v>
      </c>
      <c r="BU4" s="12">
        <f t="shared" si="5"/>
        <v>0</v>
      </c>
      <c r="BV4" s="12">
        <f t="shared" si="5"/>
        <v>0</v>
      </c>
      <c r="BW4" s="12">
        <f t="shared" si="5"/>
        <v>0</v>
      </c>
      <c r="BX4" s="12">
        <f t="shared" si="5"/>
        <v>0</v>
      </c>
      <c r="BY4" s="12">
        <f t="shared" si="5"/>
        <v>0</v>
      </c>
      <c r="BZ4" s="12">
        <f t="shared" si="5"/>
        <v>0</v>
      </c>
      <c r="CA4" s="12">
        <f t="shared" si="5"/>
        <v>0</v>
      </c>
      <c r="CB4" s="12">
        <f t="shared" si="5"/>
        <v>0</v>
      </c>
      <c r="CC4" s="12">
        <f t="shared" si="5"/>
        <v>0</v>
      </c>
      <c r="CD4" s="12">
        <f t="shared" si="5"/>
        <v>0</v>
      </c>
      <c r="CE4" s="12">
        <f>SUM(CD4+0)</f>
        <v>0</v>
      </c>
      <c r="CF4" s="12">
        <f t="shared" ref="CF4:CN4" si="6">SUM(CF5:CF9)</f>
        <v>0</v>
      </c>
      <c r="CG4" s="12">
        <f t="shared" si="6"/>
        <v>0</v>
      </c>
      <c r="CH4" s="12">
        <f t="shared" si="6"/>
        <v>0</v>
      </c>
      <c r="CI4" s="12">
        <f t="shared" si="6"/>
        <v>0</v>
      </c>
      <c r="CJ4" s="12">
        <f t="shared" si="6"/>
        <v>0</v>
      </c>
      <c r="CK4" s="12">
        <f t="shared" si="6"/>
        <v>0</v>
      </c>
      <c r="CL4" s="12">
        <f t="shared" si="6"/>
        <v>0</v>
      </c>
      <c r="CM4" s="12">
        <f t="shared" si="6"/>
        <v>0</v>
      </c>
      <c r="CN4" s="12">
        <f t="shared" si="6"/>
        <v>0</v>
      </c>
    </row>
    <row r="5" spans="1:92 16380:16380" x14ac:dyDescent="0.2">
      <c r="A5" s="15" t="s">
        <v>24</v>
      </c>
      <c r="B5" s="16"/>
      <c r="C5" s="17"/>
      <c r="D5" s="17"/>
      <c r="E5" s="17"/>
      <c r="F5" s="18"/>
      <c r="G5" s="17"/>
      <c r="H5" s="19"/>
      <c r="I5" s="19"/>
      <c r="J5" s="20"/>
      <c r="K5" s="20"/>
      <c r="L5" s="20"/>
      <c r="M5" s="20"/>
      <c r="N5" s="21">
        <f t="shared" ref="N5:N21" si="7">SUM(B5:M5)</f>
        <v>0</v>
      </c>
      <c r="O5" s="16"/>
      <c r="P5" s="17"/>
      <c r="Q5" s="17"/>
      <c r="R5" s="17"/>
      <c r="S5" s="18"/>
      <c r="T5" s="17"/>
      <c r="U5" s="19"/>
      <c r="V5" s="19"/>
      <c r="W5" s="19"/>
      <c r="X5" s="20"/>
      <c r="Y5" s="20"/>
      <c r="Z5" s="20"/>
      <c r="AA5" s="21">
        <f>SUM(O5:Z5)</f>
        <v>0</v>
      </c>
      <c r="AB5" s="16"/>
      <c r="AC5" s="17"/>
      <c r="AD5" s="17"/>
      <c r="AE5" s="17"/>
      <c r="AF5" s="18"/>
      <c r="AG5" s="17"/>
      <c r="AH5" s="19"/>
      <c r="AI5" s="19"/>
      <c r="AJ5" s="20"/>
      <c r="AK5" s="20"/>
      <c r="AL5" s="20"/>
      <c r="AM5" s="20"/>
      <c r="AN5" s="21">
        <f>SUM(AB5:AM5)</f>
        <v>0</v>
      </c>
      <c r="AO5" s="16"/>
      <c r="AP5" s="17"/>
      <c r="AQ5" s="17"/>
      <c r="AR5" s="17"/>
      <c r="AS5" s="18"/>
      <c r="AT5" s="17"/>
      <c r="AU5" s="19"/>
      <c r="AV5" s="19"/>
      <c r="AW5" s="20"/>
      <c r="AX5" s="20"/>
      <c r="AY5" s="20"/>
      <c r="AZ5" s="20"/>
      <c r="BA5" s="21">
        <f>SUM(AO5:AZ5)</f>
        <v>0</v>
      </c>
      <c r="BB5" s="16"/>
      <c r="BC5" s="17"/>
      <c r="BD5" s="17"/>
      <c r="BE5" s="17"/>
      <c r="BF5" s="18"/>
      <c r="BG5" s="17"/>
      <c r="BH5" s="19"/>
      <c r="BI5" s="19"/>
      <c r="BJ5" s="20"/>
      <c r="BK5" s="20"/>
      <c r="BL5" s="20"/>
      <c r="BM5" s="20"/>
      <c r="BN5" s="21">
        <f>SUM(BB5:BM5)</f>
        <v>0</v>
      </c>
      <c r="BO5" s="16"/>
      <c r="BP5" s="17"/>
      <c r="BQ5" s="17"/>
      <c r="BR5" s="17"/>
      <c r="BS5" s="17"/>
      <c r="BT5" s="17"/>
      <c r="BU5" s="17"/>
      <c r="BV5" s="17"/>
      <c r="BW5" s="17"/>
      <c r="BX5" s="17"/>
      <c r="BY5" s="19"/>
      <c r="BZ5" s="19"/>
      <c r="CA5" s="20"/>
      <c r="CB5" s="20"/>
      <c r="CC5" s="20"/>
      <c r="CD5" s="20"/>
      <c r="CE5" s="21">
        <f>SUM(BS5:CD5)</f>
        <v>0</v>
      </c>
      <c r="CF5" s="16"/>
      <c r="CG5" s="17"/>
      <c r="CH5" s="17"/>
      <c r="CI5" s="17"/>
      <c r="CJ5" s="17"/>
      <c r="CK5" s="17"/>
      <c r="CL5" s="17"/>
      <c r="CM5" s="17"/>
      <c r="CN5" s="17"/>
    </row>
    <row r="6" spans="1:92 16380:16380" x14ac:dyDescent="0.2">
      <c r="A6" s="15" t="s">
        <v>20</v>
      </c>
      <c r="B6" s="16"/>
      <c r="C6" s="17"/>
      <c r="D6" s="17"/>
      <c r="E6" s="17"/>
      <c r="F6" s="18"/>
      <c r="G6" s="17"/>
      <c r="H6" s="19"/>
      <c r="I6" s="19"/>
      <c r="J6" s="20"/>
      <c r="K6" s="20"/>
      <c r="L6" s="20"/>
      <c r="M6" s="20"/>
      <c r="N6" s="21">
        <f t="shared" si="7"/>
        <v>0</v>
      </c>
      <c r="O6" s="16"/>
      <c r="P6" s="17"/>
      <c r="Q6" s="17"/>
      <c r="R6" s="17"/>
      <c r="S6" s="18"/>
      <c r="T6" s="17"/>
      <c r="U6" s="19"/>
      <c r="V6" s="19"/>
      <c r="W6" s="19"/>
      <c r="X6" s="20"/>
      <c r="Y6" s="20"/>
      <c r="Z6" s="20"/>
      <c r="AA6" s="21">
        <f>SUM(O6:Z6)</f>
        <v>0</v>
      </c>
      <c r="AB6" s="16"/>
      <c r="AC6" s="17"/>
      <c r="AD6" s="17"/>
      <c r="AE6" s="17"/>
      <c r="AF6" s="18"/>
      <c r="AG6" s="17"/>
      <c r="AH6" s="19"/>
      <c r="AI6" s="19"/>
      <c r="AJ6" s="20"/>
      <c r="AK6" s="20"/>
      <c r="AL6" s="20"/>
      <c r="AM6" s="20"/>
      <c r="AN6" s="21">
        <f>SUM(AB6:AM6)</f>
        <v>0</v>
      </c>
      <c r="AO6" s="16"/>
      <c r="AP6" s="17"/>
      <c r="AQ6" s="17"/>
      <c r="AR6" s="17"/>
      <c r="AS6" s="18"/>
      <c r="AT6" s="17"/>
      <c r="AU6" s="19"/>
      <c r="AV6" s="19"/>
      <c r="AW6" s="20"/>
      <c r="AX6" s="20"/>
      <c r="AY6" s="20"/>
      <c r="AZ6" s="20"/>
      <c r="BA6" s="21">
        <f>SUM(AO6:AZ6)</f>
        <v>0</v>
      </c>
      <c r="BB6" s="16"/>
      <c r="BC6" s="17"/>
      <c r="BD6" s="17"/>
      <c r="BE6" s="17"/>
      <c r="BF6" s="18"/>
      <c r="BG6" s="17"/>
      <c r="BH6" s="19"/>
      <c r="BI6" s="19"/>
      <c r="BJ6" s="20"/>
      <c r="BK6" s="20"/>
      <c r="BL6" s="20"/>
      <c r="BM6" s="20"/>
      <c r="BN6" s="21">
        <f>SUM(BB6:BM6)</f>
        <v>0</v>
      </c>
      <c r="BO6" s="16"/>
      <c r="BP6" s="17"/>
      <c r="BQ6" s="17"/>
      <c r="BR6" s="17"/>
      <c r="BS6" s="17"/>
      <c r="BT6" s="17"/>
      <c r="BU6" s="17"/>
      <c r="BV6" s="17"/>
      <c r="BW6" s="17"/>
      <c r="BX6" s="17"/>
      <c r="BY6" s="19"/>
      <c r="BZ6" s="19"/>
      <c r="CA6" s="20"/>
      <c r="CB6" s="20"/>
      <c r="CC6" s="20"/>
      <c r="CD6" s="20"/>
      <c r="CE6" s="21">
        <f>SUM(BS6:CD6)</f>
        <v>0</v>
      </c>
      <c r="CF6" s="16"/>
      <c r="CG6" s="17"/>
      <c r="CH6" s="17"/>
      <c r="CI6" s="17"/>
      <c r="CJ6" s="17"/>
      <c r="CK6" s="17"/>
      <c r="CL6" s="17"/>
      <c r="CM6" s="17"/>
      <c r="CN6" s="17"/>
    </row>
    <row r="7" spans="1:92 16380:16380" x14ac:dyDescent="0.2">
      <c r="A7" s="15" t="s">
        <v>21</v>
      </c>
      <c r="B7" s="16"/>
      <c r="C7" s="17"/>
      <c r="D7" s="17"/>
      <c r="E7" s="17"/>
      <c r="F7" s="18"/>
      <c r="G7" s="17"/>
      <c r="H7" s="19"/>
      <c r="I7" s="19"/>
      <c r="J7" s="20"/>
      <c r="K7" s="20"/>
      <c r="L7" s="20"/>
      <c r="M7" s="20"/>
      <c r="N7" s="21">
        <f t="shared" si="7"/>
        <v>0</v>
      </c>
      <c r="O7" s="16"/>
      <c r="P7" s="17"/>
      <c r="Q7" s="17"/>
      <c r="R7" s="17"/>
      <c r="S7" s="18"/>
      <c r="T7" s="17"/>
      <c r="U7" s="19"/>
      <c r="V7" s="19"/>
      <c r="W7" s="19"/>
      <c r="X7" s="20"/>
      <c r="Y7" s="20"/>
      <c r="Z7" s="20"/>
      <c r="AA7" s="21">
        <f>SUM(O7:Z7)</f>
        <v>0</v>
      </c>
      <c r="AB7" s="16"/>
      <c r="AC7" s="17"/>
      <c r="AD7" s="17"/>
      <c r="AE7" s="17"/>
      <c r="AF7" s="18"/>
      <c r="AG7" s="17"/>
      <c r="AH7" s="19"/>
      <c r="AI7" s="19"/>
      <c r="AJ7" s="20"/>
      <c r="AK7" s="20"/>
      <c r="AL7" s="20"/>
      <c r="AM7" s="20"/>
      <c r="AN7" s="21">
        <f>SUM(AB7:AM7)</f>
        <v>0</v>
      </c>
      <c r="AO7" s="16"/>
      <c r="AP7" s="17"/>
      <c r="AQ7" s="17"/>
      <c r="AR7" s="17"/>
      <c r="AS7" s="18"/>
      <c r="AT7" s="17"/>
      <c r="AU7" s="19"/>
      <c r="AV7" s="19"/>
      <c r="AW7" s="20"/>
      <c r="AX7" s="20"/>
      <c r="AY7" s="20"/>
      <c r="AZ7" s="20"/>
      <c r="BA7" s="21">
        <f>SUM(AO7:AZ7)</f>
        <v>0</v>
      </c>
      <c r="BB7" s="16"/>
      <c r="BC7" s="17"/>
      <c r="BD7" s="17"/>
      <c r="BE7" s="17"/>
      <c r="BF7" s="18"/>
      <c r="BG7" s="17"/>
      <c r="BH7" s="19"/>
      <c r="BI7" s="19"/>
      <c r="BJ7" s="20"/>
      <c r="BK7" s="20"/>
      <c r="BL7" s="20"/>
      <c r="BM7" s="20"/>
      <c r="BN7" s="21">
        <f>SUM(BB7:BM7)</f>
        <v>0</v>
      </c>
      <c r="BO7" s="16"/>
      <c r="BP7" s="17"/>
      <c r="BQ7" s="17"/>
      <c r="BR7" s="17"/>
      <c r="BS7" s="17"/>
      <c r="BT7" s="17"/>
      <c r="BU7" s="17"/>
      <c r="BV7" s="17"/>
      <c r="BW7" s="17"/>
      <c r="BX7" s="17"/>
      <c r="BY7" s="19"/>
      <c r="BZ7" s="19"/>
      <c r="CA7" s="20"/>
      <c r="CB7" s="20"/>
      <c r="CC7" s="20"/>
      <c r="CD7" s="20"/>
      <c r="CE7" s="21">
        <f>SUM(BS7:CD7)</f>
        <v>0</v>
      </c>
      <c r="CF7" s="16"/>
      <c r="CG7" s="17"/>
      <c r="CH7" s="17"/>
      <c r="CI7" s="17"/>
      <c r="CJ7" s="17"/>
      <c r="CK7" s="17"/>
      <c r="CL7" s="17"/>
      <c r="CM7" s="17"/>
      <c r="CN7" s="17"/>
    </row>
    <row r="8" spans="1:92 16380:16380" x14ac:dyDescent="0.2">
      <c r="A8" s="15" t="s">
        <v>22</v>
      </c>
      <c r="B8" s="16"/>
      <c r="C8" s="17"/>
      <c r="D8" s="17"/>
      <c r="E8" s="17"/>
      <c r="F8" s="18"/>
      <c r="G8" s="17"/>
      <c r="H8" s="19"/>
      <c r="I8" s="19"/>
      <c r="J8" s="20"/>
      <c r="K8" s="20"/>
      <c r="L8" s="20"/>
      <c r="M8" s="20"/>
      <c r="N8" s="21">
        <f t="shared" si="7"/>
        <v>0</v>
      </c>
      <c r="O8" s="16"/>
      <c r="P8" s="17"/>
      <c r="Q8" s="17"/>
      <c r="R8" s="17"/>
      <c r="S8" s="18"/>
      <c r="T8" s="17"/>
      <c r="U8" s="19"/>
      <c r="V8" s="19"/>
      <c r="W8" s="19"/>
      <c r="X8" s="20"/>
      <c r="Y8" s="20"/>
      <c r="Z8" s="20"/>
      <c r="AA8" s="21">
        <f>SUM(O8:Z8)</f>
        <v>0</v>
      </c>
      <c r="AB8" s="16"/>
      <c r="AC8" s="17"/>
      <c r="AD8" s="17"/>
      <c r="AE8" s="17"/>
      <c r="AF8" s="18"/>
      <c r="AG8" s="17"/>
      <c r="AH8" s="19"/>
      <c r="AI8" s="19"/>
      <c r="AJ8" s="20"/>
      <c r="AK8" s="20"/>
      <c r="AL8" s="20"/>
      <c r="AM8" s="20"/>
      <c r="AN8" s="21">
        <f>SUM(AB8:AM8)</f>
        <v>0</v>
      </c>
      <c r="AO8" s="16"/>
      <c r="AP8" s="17"/>
      <c r="AQ8" s="17"/>
      <c r="AR8" s="17"/>
      <c r="AS8" s="18"/>
      <c r="AT8" s="17"/>
      <c r="AU8" s="19"/>
      <c r="AV8" s="19"/>
      <c r="AW8" s="20"/>
      <c r="AX8" s="20"/>
      <c r="AY8" s="20"/>
      <c r="AZ8" s="20"/>
      <c r="BA8" s="21">
        <f>SUM(AO8:AZ8)</f>
        <v>0</v>
      </c>
      <c r="BB8" s="16"/>
      <c r="BC8" s="17"/>
      <c r="BD8" s="17"/>
      <c r="BE8" s="17"/>
      <c r="BF8" s="18"/>
      <c r="BG8" s="17"/>
      <c r="BH8" s="19"/>
      <c r="BI8" s="19"/>
      <c r="BJ8" s="20"/>
      <c r="BK8" s="20"/>
      <c r="BL8" s="20"/>
      <c r="BM8" s="20"/>
      <c r="BN8" s="21">
        <f>SUM(BB8:BM8)</f>
        <v>0</v>
      </c>
      <c r="BO8" s="16"/>
      <c r="BP8" s="17"/>
      <c r="BQ8" s="17"/>
      <c r="BR8" s="17"/>
      <c r="BS8" s="17"/>
      <c r="BT8" s="17"/>
      <c r="BU8" s="17"/>
      <c r="BV8" s="17"/>
      <c r="BW8" s="17"/>
      <c r="BX8" s="17"/>
      <c r="BY8" s="19"/>
      <c r="BZ8" s="19"/>
      <c r="CA8" s="20"/>
      <c r="CB8" s="20"/>
      <c r="CC8" s="20"/>
      <c r="CD8" s="20"/>
      <c r="CE8" s="21">
        <f>SUM(BS8:CD8)</f>
        <v>0</v>
      </c>
      <c r="CF8" s="16"/>
      <c r="CG8" s="17"/>
      <c r="CH8" s="17"/>
      <c r="CI8" s="17"/>
      <c r="CJ8" s="17"/>
      <c r="CK8" s="17"/>
      <c r="CL8" s="17"/>
      <c r="CM8" s="17"/>
      <c r="CN8" s="17"/>
    </row>
    <row r="9" spans="1:92 16380:16380" x14ac:dyDescent="0.2">
      <c r="A9" s="15" t="s">
        <v>23</v>
      </c>
      <c r="B9" s="16"/>
      <c r="C9" s="17"/>
      <c r="D9" s="17"/>
      <c r="E9" s="17"/>
      <c r="F9" s="18"/>
      <c r="G9" s="17"/>
      <c r="H9" s="19"/>
      <c r="I9" s="19"/>
      <c r="J9" s="20"/>
      <c r="K9" s="20"/>
      <c r="L9" s="20"/>
      <c r="M9" s="20"/>
      <c r="N9" s="21">
        <f t="shared" si="7"/>
        <v>0</v>
      </c>
      <c r="O9" s="16"/>
      <c r="P9" s="17"/>
      <c r="Q9" s="17"/>
      <c r="R9" s="17"/>
      <c r="S9" s="18"/>
      <c r="T9" s="17"/>
      <c r="U9" s="19"/>
      <c r="V9" s="19"/>
      <c r="W9" s="19"/>
      <c r="X9" s="20"/>
      <c r="Y9" s="20"/>
      <c r="Z9" s="20"/>
      <c r="AA9" s="21">
        <f>SUM(O9:Z9)</f>
        <v>0</v>
      </c>
      <c r="AB9" s="16"/>
      <c r="AC9" s="17"/>
      <c r="AD9" s="17"/>
      <c r="AE9" s="17"/>
      <c r="AF9" s="18"/>
      <c r="AG9" s="17"/>
      <c r="AH9" s="19"/>
      <c r="AI9" s="19"/>
      <c r="AJ9" s="20"/>
      <c r="AK9" s="20"/>
      <c r="AL9" s="20"/>
      <c r="AM9" s="20"/>
      <c r="AN9" s="21">
        <f>SUM(AB9:AM9)</f>
        <v>0</v>
      </c>
      <c r="AO9" s="16"/>
      <c r="AP9" s="17"/>
      <c r="AQ9" s="17"/>
      <c r="AR9" s="17"/>
      <c r="AS9" s="18"/>
      <c r="AT9" s="17"/>
      <c r="AU9" s="19"/>
      <c r="AV9" s="19"/>
      <c r="AW9" s="20"/>
      <c r="AX9" s="20"/>
      <c r="AY9" s="20"/>
      <c r="AZ9" s="20"/>
      <c r="BA9" s="21">
        <f>SUM(AO9:AZ9)</f>
        <v>0</v>
      </c>
      <c r="BB9" s="16"/>
      <c r="BC9" s="17"/>
      <c r="BD9" s="17"/>
      <c r="BE9" s="17"/>
      <c r="BF9" s="18"/>
      <c r="BG9" s="17"/>
      <c r="BH9" s="19"/>
      <c r="BI9" s="19"/>
      <c r="BJ9" s="20"/>
      <c r="BK9" s="20"/>
      <c r="BL9" s="20"/>
      <c r="BM9" s="20"/>
      <c r="BN9" s="21">
        <f>SUM(BB9:BM9)</f>
        <v>0</v>
      </c>
      <c r="BO9" s="16"/>
      <c r="BP9" s="17"/>
      <c r="BQ9" s="17"/>
      <c r="BR9" s="17"/>
      <c r="BS9" s="17"/>
      <c r="BT9" s="17"/>
      <c r="BU9" s="17"/>
      <c r="BV9" s="17"/>
      <c r="BW9" s="17"/>
      <c r="BX9" s="17"/>
      <c r="BY9" s="19"/>
      <c r="BZ9" s="19"/>
      <c r="CA9" s="20"/>
      <c r="CB9" s="20"/>
      <c r="CC9" s="20"/>
      <c r="CD9" s="20"/>
      <c r="CE9" s="21">
        <f>SUM(BS9:CD9)</f>
        <v>0</v>
      </c>
      <c r="CF9" s="16"/>
      <c r="CG9" s="17"/>
      <c r="CH9" s="17"/>
      <c r="CI9" s="17"/>
      <c r="CJ9" s="17"/>
      <c r="CK9" s="17"/>
      <c r="CL9" s="17"/>
      <c r="CM9" s="17"/>
      <c r="CN9" s="17"/>
    </row>
    <row r="10" spans="1:92 16380:16380" s="4" customFormat="1" x14ac:dyDescent="0.2">
      <c r="A10" s="14" t="s">
        <v>5</v>
      </c>
      <c r="B10" s="12">
        <f t="shared" ref="B10:M10" si="8">SUM(B11:B15)</f>
        <v>0</v>
      </c>
      <c r="C10" s="12">
        <f t="shared" si="8"/>
        <v>0</v>
      </c>
      <c r="D10" s="12">
        <f t="shared" si="8"/>
        <v>0</v>
      </c>
      <c r="E10" s="12">
        <f t="shared" si="8"/>
        <v>0</v>
      </c>
      <c r="F10" s="12">
        <f t="shared" si="8"/>
        <v>0</v>
      </c>
      <c r="G10" s="12">
        <f t="shared" si="8"/>
        <v>0</v>
      </c>
      <c r="H10" s="12">
        <f t="shared" si="8"/>
        <v>0</v>
      </c>
      <c r="I10" s="12">
        <f t="shared" si="8"/>
        <v>0</v>
      </c>
      <c r="J10" s="12">
        <f t="shared" si="8"/>
        <v>0</v>
      </c>
      <c r="K10" s="12">
        <f t="shared" si="8"/>
        <v>0</v>
      </c>
      <c r="L10" s="12">
        <f t="shared" si="8"/>
        <v>0</v>
      </c>
      <c r="M10" s="12">
        <f t="shared" si="8"/>
        <v>0</v>
      </c>
      <c r="N10" s="12">
        <f>SUM(M10+0)</f>
        <v>0</v>
      </c>
      <c r="O10" s="12">
        <f t="shared" ref="O10:Z10" si="9">SUM(O11:O15)</f>
        <v>0</v>
      </c>
      <c r="P10" s="12">
        <f t="shared" si="9"/>
        <v>0</v>
      </c>
      <c r="Q10" s="12">
        <f t="shared" si="9"/>
        <v>0</v>
      </c>
      <c r="R10" s="12">
        <f t="shared" si="9"/>
        <v>0</v>
      </c>
      <c r="S10" s="12">
        <f t="shared" si="9"/>
        <v>0</v>
      </c>
      <c r="T10" s="12">
        <f t="shared" si="9"/>
        <v>0</v>
      </c>
      <c r="U10" s="12">
        <f t="shared" si="9"/>
        <v>0</v>
      </c>
      <c r="V10" s="12">
        <f t="shared" si="9"/>
        <v>0</v>
      </c>
      <c r="W10" s="12">
        <f>SUM(W11:W15)</f>
        <v>0</v>
      </c>
      <c r="X10" s="12">
        <f t="shared" si="9"/>
        <v>0</v>
      </c>
      <c r="Y10" s="12">
        <f t="shared" si="9"/>
        <v>0</v>
      </c>
      <c r="Z10" s="12">
        <f t="shared" si="9"/>
        <v>0</v>
      </c>
      <c r="AA10" s="12">
        <f>SUM(Z10+0)</f>
        <v>0</v>
      </c>
      <c r="AB10" s="12">
        <f t="shared" ref="AB10:AM10" si="10">SUM(AB11:AB15)</f>
        <v>0</v>
      </c>
      <c r="AC10" s="12">
        <f t="shared" si="10"/>
        <v>0</v>
      </c>
      <c r="AD10" s="12">
        <f t="shared" si="10"/>
        <v>0</v>
      </c>
      <c r="AE10" s="12">
        <f t="shared" si="10"/>
        <v>0</v>
      </c>
      <c r="AF10" s="12">
        <f t="shared" si="10"/>
        <v>0</v>
      </c>
      <c r="AG10" s="12">
        <f t="shared" si="10"/>
        <v>0</v>
      </c>
      <c r="AH10" s="12">
        <f t="shared" si="10"/>
        <v>0</v>
      </c>
      <c r="AI10" s="12">
        <f t="shared" si="10"/>
        <v>0</v>
      </c>
      <c r="AJ10" s="12">
        <f t="shared" si="10"/>
        <v>0</v>
      </c>
      <c r="AK10" s="12">
        <f t="shared" si="10"/>
        <v>0</v>
      </c>
      <c r="AL10" s="12">
        <f t="shared" si="10"/>
        <v>0</v>
      </c>
      <c r="AM10" s="12">
        <f t="shared" si="10"/>
        <v>0</v>
      </c>
      <c r="AN10" s="12">
        <f>SUM(AM10+0)</f>
        <v>0</v>
      </c>
      <c r="AO10" s="12">
        <f t="shared" ref="AO10:AZ10" si="11">SUM(AO11:AO15)</f>
        <v>0</v>
      </c>
      <c r="AP10" s="12">
        <f t="shared" si="11"/>
        <v>0</v>
      </c>
      <c r="AQ10" s="12">
        <f t="shared" si="11"/>
        <v>0</v>
      </c>
      <c r="AR10" s="12">
        <f t="shared" si="11"/>
        <v>0</v>
      </c>
      <c r="AS10" s="12">
        <f t="shared" si="11"/>
        <v>0</v>
      </c>
      <c r="AT10" s="12">
        <f t="shared" si="11"/>
        <v>0</v>
      </c>
      <c r="AU10" s="12">
        <f t="shared" si="11"/>
        <v>0</v>
      </c>
      <c r="AV10" s="12">
        <f t="shared" si="11"/>
        <v>0</v>
      </c>
      <c r="AW10" s="12">
        <f t="shared" si="11"/>
        <v>0</v>
      </c>
      <c r="AX10" s="12">
        <f t="shared" si="11"/>
        <v>0</v>
      </c>
      <c r="AY10" s="12">
        <f t="shared" si="11"/>
        <v>0</v>
      </c>
      <c r="AZ10" s="12">
        <f t="shared" si="11"/>
        <v>0</v>
      </c>
      <c r="BA10" s="12">
        <f>SUM(AZ10+0)</f>
        <v>0</v>
      </c>
      <c r="BB10" s="12">
        <f t="shared" ref="BB10:BM10" si="12">SUM(BB11:BB15)</f>
        <v>0</v>
      </c>
      <c r="BC10" s="12">
        <f t="shared" si="12"/>
        <v>0</v>
      </c>
      <c r="BD10" s="12">
        <f t="shared" si="12"/>
        <v>0</v>
      </c>
      <c r="BE10" s="12">
        <f t="shared" si="12"/>
        <v>0</v>
      </c>
      <c r="BF10" s="12">
        <f t="shared" si="12"/>
        <v>0</v>
      </c>
      <c r="BG10" s="12">
        <f t="shared" si="12"/>
        <v>0</v>
      </c>
      <c r="BH10" s="12">
        <f t="shared" si="12"/>
        <v>0</v>
      </c>
      <c r="BI10" s="12">
        <f t="shared" si="12"/>
        <v>0</v>
      </c>
      <c r="BJ10" s="12">
        <f t="shared" si="12"/>
        <v>0</v>
      </c>
      <c r="BK10" s="12">
        <f t="shared" si="12"/>
        <v>0</v>
      </c>
      <c r="BL10" s="12">
        <f t="shared" si="12"/>
        <v>0</v>
      </c>
      <c r="BM10" s="12">
        <f t="shared" si="12"/>
        <v>0</v>
      </c>
      <c r="BN10" s="12">
        <f>SUM(BM10+0)</f>
        <v>0</v>
      </c>
      <c r="BO10" s="12">
        <f t="shared" ref="BO10:CD10" si="13">SUM(BO11:BO15)</f>
        <v>0</v>
      </c>
      <c r="BP10" s="12">
        <f t="shared" si="13"/>
        <v>0</v>
      </c>
      <c r="BQ10" s="12">
        <f t="shared" si="13"/>
        <v>0</v>
      </c>
      <c r="BR10" s="12">
        <f t="shared" si="13"/>
        <v>0</v>
      </c>
      <c r="BS10" s="12">
        <f t="shared" si="13"/>
        <v>0</v>
      </c>
      <c r="BT10" s="12">
        <f t="shared" si="13"/>
        <v>0</v>
      </c>
      <c r="BU10" s="12">
        <f t="shared" si="13"/>
        <v>0</v>
      </c>
      <c r="BV10" s="12">
        <f t="shared" si="13"/>
        <v>0</v>
      </c>
      <c r="BW10" s="12">
        <f t="shared" si="13"/>
        <v>0</v>
      </c>
      <c r="BX10" s="12">
        <f t="shared" si="13"/>
        <v>0</v>
      </c>
      <c r="BY10" s="12">
        <f t="shared" si="13"/>
        <v>0</v>
      </c>
      <c r="BZ10" s="12">
        <f t="shared" si="13"/>
        <v>0</v>
      </c>
      <c r="CA10" s="12">
        <f t="shared" si="13"/>
        <v>0</v>
      </c>
      <c r="CB10" s="12">
        <f t="shared" si="13"/>
        <v>0</v>
      </c>
      <c r="CC10" s="12">
        <f t="shared" si="13"/>
        <v>0</v>
      </c>
      <c r="CD10" s="12">
        <f t="shared" si="13"/>
        <v>0</v>
      </c>
      <c r="CE10" s="12">
        <f>SUM(CD10+0)</f>
        <v>0</v>
      </c>
      <c r="CF10" s="12">
        <f t="shared" ref="CF10:CN10" si="14">SUM(CF11:CF15)</f>
        <v>0</v>
      </c>
      <c r="CG10" s="12">
        <f t="shared" si="14"/>
        <v>0</v>
      </c>
      <c r="CH10" s="12">
        <f t="shared" si="14"/>
        <v>0</v>
      </c>
      <c r="CI10" s="12">
        <f t="shared" si="14"/>
        <v>0</v>
      </c>
      <c r="CJ10" s="12">
        <f t="shared" si="14"/>
        <v>0</v>
      </c>
      <c r="CK10" s="12">
        <f t="shared" si="14"/>
        <v>0</v>
      </c>
      <c r="CL10" s="12">
        <f t="shared" si="14"/>
        <v>0</v>
      </c>
      <c r="CM10" s="12">
        <f t="shared" si="14"/>
        <v>0</v>
      </c>
      <c r="CN10" s="12">
        <f t="shared" si="14"/>
        <v>0</v>
      </c>
      <c r="XEZ10" s="5">
        <f>SUM(B10:XEY10)</f>
        <v>0</v>
      </c>
    </row>
    <row r="11" spans="1:92 16380:16380" x14ac:dyDescent="0.2">
      <c r="A11" s="47" t="s">
        <v>24</v>
      </c>
      <c r="B11" s="16"/>
      <c r="C11" s="17"/>
      <c r="D11" s="17"/>
      <c r="E11" s="17"/>
      <c r="F11" s="17"/>
      <c r="G11" s="17"/>
      <c r="H11" s="19"/>
      <c r="I11" s="19"/>
      <c r="J11" s="20"/>
      <c r="K11" s="20"/>
      <c r="L11" s="20"/>
      <c r="M11" s="20"/>
      <c r="N11" s="21">
        <f t="shared" si="7"/>
        <v>0</v>
      </c>
      <c r="O11" s="16"/>
      <c r="P11" s="17"/>
      <c r="Q11" s="17"/>
      <c r="R11" s="17"/>
      <c r="S11" s="17"/>
      <c r="T11" s="17"/>
      <c r="U11" s="19"/>
      <c r="V11" s="19"/>
      <c r="W11" s="19"/>
      <c r="X11" s="20"/>
      <c r="Y11" s="20"/>
      <c r="Z11" s="20"/>
      <c r="AA11" s="21">
        <f t="shared" ref="AA11:AA45" si="15">SUM(O11:Z11)</f>
        <v>0</v>
      </c>
      <c r="AB11" s="16"/>
      <c r="AC11" s="17"/>
      <c r="AD11" s="17"/>
      <c r="AE11" s="17"/>
      <c r="AF11" s="17"/>
      <c r="AG11" s="17"/>
      <c r="AH11" s="19"/>
      <c r="AI11" s="19"/>
      <c r="AJ11" s="20"/>
      <c r="AK11" s="20"/>
      <c r="AL11" s="20"/>
      <c r="AM11" s="20"/>
      <c r="AN11" s="21">
        <f t="shared" ref="AN11:AN45" si="16">SUM(AB11:AM11)</f>
        <v>0</v>
      </c>
      <c r="AO11" s="16"/>
      <c r="AP11" s="17"/>
      <c r="AQ11" s="17"/>
      <c r="AR11" s="17"/>
      <c r="AS11" s="17"/>
      <c r="AT11" s="17"/>
      <c r="AU11" s="19"/>
      <c r="AV11" s="19"/>
      <c r="AW11" s="20"/>
      <c r="AX11" s="20"/>
      <c r="AY11" s="20"/>
      <c r="AZ11" s="20"/>
      <c r="BA11" s="21">
        <f t="shared" ref="BA11:BA45" si="17">SUM(AO11:AZ11)</f>
        <v>0</v>
      </c>
      <c r="BB11" s="16"/>
      <c r="BC11" s="17"/>
      <c r="BD11" s="17"/>
      <c r="BE11" s="17"/>
      <c r="BF11" s="17"/>
      <c r="BG11" s="17"/>
      <c r="BH11" s="19"/>
      <c r="BI11" s="19"/>
      <c r="BJ11" s="20"/>
      <c r="BK11" s="20"/>
      <c r="BL11" s="20"/>
      <c r="BM11" s="20"/>
      <c r="BN11" s="21">
        <f t="shared" ref="BN11:BN45" si="18">SUM(BB11:BM11)</f>
        <v>0</v>
      </c>
      <c r="BO11" s="16"/>
      <c r="BP11" s="17"/>
      <c r="BQ11" s="17"/>
      <c r="BR11" s="17"/>
      <c r="BS11" s="17"/>
      <c r="BT11" s="17"/>
      <c r="BU11" s="17"/>
      <c r="BV11" s="17"/>
      <c r="BW11" s="17"/>
      <c r="BX11" s="17"/>
      <c r="BY11" s="19"/>
      <c r="BZ11" s="19"/>
      <c r="CA11" s="20"/>
      <c r="CB11" s="20"/>
      <c r="CC11" s="20"/>
      <c r="CD11" s="20"/>
      <c r="CE11" s="21">
        <f t="shared" ref="CE11:CE21" si="19">SUM(BS11:CD11)</f>
        <v>0</v>
      </c>
      <c r="CF11" s="16"/>
      <c r="CG11" s="17"/>
      <c r="CH11" s="17"/>
      <c r="CI11" s="17"/>
      <c r="CJ11" s="17"/>
      <c r="CK11" s="17"/>
      <c r="CL11" s="17"/>
      <c r="CM11" s="17"/>
      <c r="CN11" s="17"/>
    </row>
    <row r="12" spans="1:92 16380:16380" x14ac:dyDescent="0.2">
      <c r="A12" s="47" t="s">
        <v>20</v>
      </c>
      <c r="B12" s="16"/>
      <c r="C12" s="17"/>
      <c r="D12" s="17"/>
      <c r="E12" s="17"/>
      <c r="F12" s="17"/>
      <c r="G12" s="17"/>
      <c r="H12" s="19"/>
      <c r="I12" s="19"/>
      <c r="J12" s="20"/>
      <c r="K12" s="20"/>
      <c r="L12" s="20"/>
      <c r="M12" s="20"/>
      <c r="N12" s="21">
        <f t="shared" si="7"/>
        <v>0</v>
      </c>
      <c r="O12" s="16"/>
      <c r="P12" s="17"/>
      <c r="Q12" s="17"/>
      <c r="R12" s="17"/>
      <c r="S12" s="17"/>
      <c r="T12" s="17"/>
      <c r="U12" s="19"/>
      <c r="V12" s="19"/>
      <c r="W12" s="19"/>
      <c r="X12" s="20"/>
      <c r="Y12" s="20"/>
      <c r="Z12" s="20"/>
      <c r="AA12" s="21">
        <f t="shared" si="15"/>
        <v>0</v>
      </c>
      <c r="AB12" s="16"/>
      <c r="AC12" s="17"/>
      <c r="AD12" s="17"/>
      <c r="AE12" s="17"/>
      <c r="AF12" s="17"/>
      <c r="AG12" s="17"/>
      <c r="AH12" s="19"/>
      <c r="AI12" s="19"/>
      <c r="AJ12" s="20"/>
      <c r="AK12" s="20"/>
      <c r="AL12" s="20"/>
      <c r="AM12" s="20"/>
      <c r="AN12" s="21">
        <f t="shared" si="16"/>
        <v>0</v>
      </c>
      <c r="AO12" s="16"/>
      <c r="AP12" s="17"/>
      <c r="AQ12" s="17"/>
      <c r="AR12" s="17"/>
      <c r="AS12" s="17"/>
      <c r="AT12" s="17"/>
      <c r="AU12" s="19"/>
      <c r="AV12" s="19"/>
      <c r="AW12" s="20"/>
      <c r="AX12" s="20"/>
      <c r="AY12" s="20"/>
      <c r="AZ12" s="20"/>
      <c r="BA12" s="21">
        <f t="shared" si="17"/>
        <v>0</v>
      </c>
      <c r="BB12" s="16"/>
      <c r="BC12" s="17"/>
      <c r="BD12" s="17"/>
      <c r="BE12" s="17"/>
      <c r="BF12" s="17"/>
      <c r="BG12" s="17"/>
      <c r="BH12" s="19"/>
      <c r="BI12" s="19"/>
      <c r="BJ12" s="20"/>
      <c r="BK12" s="20"/>
      <c r="BL12" s="20"/>
      <c r="BM12" s="20"/>
      <c r="BN12" s="21">
        <f t="shared" si="18"/>
        <v>0</v>
      </c>
      <c r="BO12" s="16"/>
      <c r="BP12" s="17"/>
      <c r="BQ12" s="17"/>
      <c r="BR12" s="17"/>
      <c r="BS12" s="17"/>
      <c r="BT12" s="17"/>
      <c r="BU12" s="17"/>
      <c r="BV12" s="17"/>
      <c r="BW12" s="17"/>
      <c r="BX12" s="17"/>
      <c r="BY12" s="19"/>
      <c r="BZ12" s="19"/>
      <c r="CA12" s="20"/>
      <c r="CB12" s="20"/>
      <c r="CC12" s="20"/>
      <c r="CD12" s="20"/>
      <c r="CE12" s="21">
        <f t="shared" si="19"/>
        <v>0</v>
      </c>
      <c r="CF12" s="16"/>
      <c r="CG12" s="17"/>
      <c r="CH12" s="17"/>
      <c r="CI12" s="17"/>
      <c r="CJ12" s="17"/>
      <c r="CK12" s="17"/>
      <c r="CL12" s="17"/>
      <c r="CM12" s="17"/>
      <c r="CN12" s="17"/>
    </row>
    <row r="13" spans="1:92 16380:16380" x14ac:dyDescent="0.2">
      <c r="A13" s="47" t="s">
        <v>21</v>
      </c>
      <c r="B13" s="16"/>
      <c r="C13" s="17"/>
      <c r="D13" s="17"/>
      <c r="E13" s="17"/>
      <c r="F13" s="17"/>
      <c r="G13" s="17"/>
      <c r="H13" s="19"/>
      <c r="I13" s="19"/>
      <c r="J13" s="20"/>
      <c r="K13" s="20"/>
      <c r="L13" s="20"/>
      <c r="M13" s="20"/>
      <c r="N13" s="21">
        <f t="shared" si="7"/>
        <v>0</v>
      </c>
      <c r="O13" s="16"/>
      <c r="P13" s="17"/>
      <c r="Q13" s="17"/>
      <c r="R13" s="17"/>
      <c r="S13" s="17"/>
      <c r="T13" s="17"/>
      <c r="U13" s="19"/>
      <c r="V13" s="19"/>
      <c r="W13" s="19"/>
      <c r="X13" s="20"/>
      <c r="Y13" s="20"/>
      <c r="Z13" s="20"/>
      <c r="AA13" s="21">
        <f t="shared" si="15"/>
        <v>0</v>
      </c>
      <c r="AB13" s="16"/>
      <c r="AC13" s="17"/>
      <c r="AD13" s="17"/>
      <c r="AE13" s="17"/>
      <c r="AF13" s="17"/>
      <c r="AG13" s="17"/>
      <c r="AH13" s="19"/>
      <c r="AI13" s="19"/>
      <c r="AJ13" s="20"/>
      <c r="AK13" s="20"/>
      <c r="AL13" s="20"/>
      <c r="AM13" s="20"/>
      <c r="AN13" s="21">
        <f t="shared" si="16"/>
        <v>0</v>
      </c>
      <c r="AO13" s="16"/>
      <c r="AP13" s="17"/>
      <c r="AQ13" s="17"/>
      <c r="AR13" s="17"/>
      <c r="AS13" s="17"/>
      <c r="AT13" s="17"/>
      <c r="AU13" s="19"/>
      <c r="AV13" s="19"/>
      <c r="AW13" s="20"/>
      <c r="AX13" s="20"/>
      <c r="AY13" s="20"/>
      <c r="AZ13" s="20"/>
      <c r="BA13" s="21">
        <f t="shared" si="17"/>
        <v>0</v>
      </c>
      <c r="BB13" s="16"/>
      <c r="BC13" s="17"/>
      <c r="BD13" s="17"/>
      <c r="BE13" s="17"/>
      <c r="BF13" s="17"/>
      <c r="BG13" s="17"/>
      <c r="BH13" s="19"/>
      <c r="BI13" s="19"/>
      <c r="BJ13" s="20"/>
      <c r="BK13" s="20"/>
      <c r="BL13" s="20"/>
      <c r="BM13" s="20"/>
      <c r="BN13" s="21">
        <f t="shared" si="18"/>
        <v>0</v>
      </c>
      <c r="BO13" s="16"/>
      <c r="BP13" s="17"/>
      <c r="BQ13" s="17"/>
      <c r="BR13" s="17"/>
      <c r="BS13" s="17"/>
      <c r="BT13" s="17"/>
      <c r="BU13" s="17"/>
      <c r="BV13" s="17"/>
      <c r="BW13" s="17"/>
      <c r="BX13" s="17"/>
      <c r="BY13" s="19"/>
      <c r="BZ13" s="19"/>
      <c r="CA13" s="20"/>
      <c r="CB13" s="20"/>
      <c r="CC13" s="20"/>
      <c r="CD13" s="20"/>
      <c r="CE13" s="21">
        <f t="shared" si="19"/>
        <v>0</v>
      </c>
      <c r="CF13" s="16"/>
      <c r="CG13" s="17"/>
      <c r="CH13" s="17"/>
      <c r="CI13" s="17"/>
      <c r="CJ13" s="17"/>
      <c r="CK13" s="17"/>
      <c r="CL13" s="17"/>
      <c r="CM13" s="17"/>
      <c r="CN13" s="17"/>
    </row>
    <row r="14" spans="1:92 16380:16380" x14ac:dyDescent="0.2">
      <c r="A14" s="47" t="s">
        <v>22</v>
      </c>
      <c r="B14" s="16"/>
      <c r="C14" s="17"/>
      <c r="D14" s="17"/>
      <c r="E14" s="17"/>
      <c r="F14" s="17"/>
      <c r="G14" s="17"/>
      <c r="H14" s="19"/>
      <c r="I14" s="19"/>
      <c r="J14" s="20"/>
      <c r="K14" s="20"/>
      <c r="L14" s="20"/>
      <c r="M14" s="20"/>
      <c r="N14" s="21">
        <f t="shared" si="7"/>
        <v>0</v>
      </c>
      <c r="O14" s="16"/>
      <c r="P14" s="17"/>
      <c r="Q14" s="17"/>
      <c r="R14" s="17"/>
      <c r="S14" s="17"/>
      <c r="T14" s="17"/>
      <c r="U14" s="19"/>
      <c r="V14" s="19"/>
      <c r="W14" s="19"/>
      <c r="X14" s="20"/>
      <c r="Y14" s="20"/>
      <c r="Z14" s="20"/>
      <c r="AA14" s="21">
        <f t="shared" si="15"/>
        <v>0</v>
      </c>
      <c r="AB14" s="16"/>
      <c r="AC14" s="17"/>
      <c r="AD14" s="17"/>
      <c r="AE14" s="17"/>
      <c r="AF14" s="17"/>
      <c r="AG14" s="17"/>
      <c r="AH14" s="19"/>
      <c r="AI14" s="19"/>
      <c r="AJ14" s="20"/>
      <c r="AK14" s="20"/>
      <c r="AL14" s="20"/>
      <c r="AM14" s="20"/>
      <c r="AN14" s="21">
        <f t="shared" si="16"/>
        <v>0</v>
      </c>
      <c r="AO14" s="16"/>
      <c r="AP14" s="17"/>
      <c r="AQ14" s="17"/>
      <c r="AR14" s="17"/>
      <c r="AS14" s="17"/>
      <c r="AT14" s="17"/>
      <c r="AU14" s="19"/>
      <c r="AV14" s="19"/>
      <c r="AW14" s="20"/>
      <c r="AX14" s="20"/>
      <c r="AY14" s="20"/>
      <c r="AZ14" s="20"/>
      <c r="BA14" s="21">
        <f t="shared" si="17"/>
        <v>0</v>
      </c>
      <c r="BB14" s="16"/>
      <c r="BC14" s="17"/>
      <c r="BD14" s="17"/>
      <c r="BE14" s="17"/>
      <c r="BF14" s="17"/>
      <c r="BG14" s="17"/>
      <c r="BH14" s="19"/>
      <c r="BI14" s="19"/>
      <c r="BJ14" s="20"/>
      <c r="BK14" s="20"/>
      <c r="BL14" s="20"/>
      <c r="BM14" s="20"/>
      <c r="BN14" s="21">
        <f t="shared" si="18"/>
        <v>0</v>
      </c>
      <c r="BO14" s="16"/>
      <c r="BP14" s="17"/>
      <c r="BQ14" s="17"/>
      <c r="BR14" s="17"/>
      <c r="BS14" s="17"/>
      <c r="BT14" s="17"/>
      <c r="BU14" s="17"/>
      <c r="BV14" s="17"/>
      <c r="BW14" s="17"/>
      <c r="BX14" s="17"/>
      <c r="BY14" s="19"/>
      <c r="BZ14" s="19"/>
      <c r="CA14" s="20"/>
      <c r="CB14" s="20"/>
      <c r="CC14" s="20"/>
      <c r="CD14" s="20"/>
      <c r="CE14" s="21">
        <f t="shared" si="19"/>
        <v>0</v>
      </c>
      <c r="CF14" s="16"/>
      <c r="CG14" s="17"/>
      <c r="CH14" s="17"/>
      <c r="CI14" s="17"/>
      <c r="CJ14" s="17"/>
      <c r="CK14" s="17"/>
      <c r="CL14" s="17"/>
      <c r="CM14" s="17"/>
      <c r="CN14" s="17"/>
    </row>
    <row r="15" spans="1:92 16380:16380" x14ac:dyDescent="0.2">
      <c r="A15" s="47" t="s">
        <v>23</v>
      </c>
      <c r="B15" s="16"/>
      <c r="C15" s="17"/>
      <c r="D15" s="17"/>
      <c r="E15" s="17"/>
      <c r="F15" s="17"/>
      <c r="G15" s="17"/>
      <c r="H15" s="19"/>
      <c r="I15" s="19"/>
      <c r="J15" s="20"/>
      <c r="K15" s="20"/>
      <c r="L15" s="20"/>
      <c r="M15" s="20"/>
      <c r="N15" s="21">
        <f t="shared" si="7"/>
        <v>0</v>
      </c>
      <c r="O15" s="16"/>
      <c r="P15" s="17"/>
      <c r="Q15" s="17"/>
      <c r="R15" s="17"/>
      <c r="S15" s="17"/>
      <c r="T15" s="17"/>
      <c r="U15" s="19"/>
      <c r="V15" s="19"/>
      <c r="W15" s="19"/>
      <c r="X15" s="20"/>
      <c r="Y15" s="20"/>
      <c r="Z15" s="20"/>
      <c r="AA15" s="21">
        <f t="shared" si="15"/>
        <v>0</v>
      </c>
      <c r="AB15" s="16"/>
      <c r="AC15" s="17"/>
      <c r="AD15" s="17"/>
      <c r="AE15" s="17"/>
      <c r="AF15" s="17"/>
      <c r="AG15" s="17"/>
      <c r="AH15" s="19"/>
      <c r="AI15" s="19"/>
      <c r="AJ15" s="20"/>
      <c r="AK15" s="20"/>
      <c r="AL15" s="20"/>
      <c r="AM15" s="20"/>
      <c r="AN15" s="21">
        <f t="shared" si="16"/>
        <v>0</v>
      </c>
      <c r="AO15" s="16"/>
      <c r="AP15" s="17"/>
      <c r="AQ15" s="17"/>
      <c r="AR15" s="17"/>
      <c r="AS15" s="17"/>
      <c r="AT15" s="17"/>
      <c r="AU15" s="19"/>
      <c r="AV15" s="19"/>
      <c r="AW15" s="20"/>
      <c r="AX15" s="20"/>
      <c r="AY15" s="20"/>
      <c r="AZ15" s="20"/>
      <c r="BA15" s="21">
        <f t="shared" si="17"/>
        <v>0</v>
      </c>
      <c r="BB15" s="16"/>
      <c r="BC15" s="17"/>
      <c r="BD15" s="17"/>
      <c r="BE15" s="17"/>
      <c r="BF15" s="17"/>
      <c r="BG15" s="17"/>
      <c r="BH15" s="19"/>
      <c r="BI15" s="19"/>
      <c r="BJ15" s="20"/>
      <c r="BK15" s="20"/>
      <c r="BL15" s="20"/>
      <c r="BM15" s="20"/>
      <c r="BN15" s="21">
        <f t="shared" si="18"/>
        <v>0</v>
      </c>
      <c r="BO15" s="16"/>
      <c r="BP15" s="17"/>
      <c r="BQ15" s="17"/>
      <c r="BR15" s="17"/>
      <c r="BS15" s="17"/>
      <c r="BT15" s="17"/>
      <c r="BU15" s="17"/>
      <c r="BV15" s="17"/>
      <c r="BW15" s="17"/>
      <c r="BX15" s="17"/>
      <c r="BY15" s="19"/>
      <c r="BZ15" s="19"/>
      <c r="CA15" s="20"/>
      <c r="CB15" s="20"/>
      <c r="CC15" s="20"/>
      <c r="CD15" s="20"/>
      <c r="CE15" s="21">
        <f t="shared" si="19"/>
        <v>0</v>
      </c>
      <c r="CF15" s="16"/>
      <c r="CG15" s="17"/>
      <c r="CH15" s="17"/>
      <c r="CI15" s="17"/>
      <c r="CJ15" s="17"/>
      <c r="CK15" s="17"/>
      <c r="CL15" s="17"/>
      <c r="CM15" s="17"/>
      <c r="CN15" s="17"/>
    </row>
    <row r="16" spans="1:92 16380:16380" x14ac:dyDescent="0.2">
      <c r="A16" s="12" t="s">
        <v>11</v>
      </c>
      <c r="B16" s="12">
        <f>SUM(B17:B21)</f>
        <v>0</v>
      </c>
      <c r="C16" s="12">
        <f t="shared" ref="C16:M16" si="20">SUM(C17:C21)</f>
        <v>0</v>
      </c>
      <c r="D16" s="12">
        <f t="shared" si="20"/>
        <v>0</v>
      </c>
      <c r="E16" s="12">
        <f t="shared" si="20"/>
        <v>0</v>
      </c>
      <c r="F16" s="12">
        <f t="shared" si="20"/>
        <v>0</v>
      </c>
      <c r="G16" s="12">
        <f t="shared" si="20"/>
        <v>0</v>
      </c>
      <c r="H16" s="12">
        <f t="shared" si="20"/>
        <v>0</v>
      </c>
      <c r="I16" s="12">
        <f t="shared" si="20"/>
        <v>0</v>
      </c>
      <c r="J16" s="12">
        <f t="shared" si="20"/>
        <v>0</v>
      </c>
      <c r="K16" s="12">
        <f t="shared" si="20"/>
        <v>0</v>
      </c>
      <c r="L16" s="12">
        <f t="shared" si="20"/>
        <v>0</v>
      </c>
      <c r="M16" s="12">
        <f t="shared" si="20"/>
        <v>0</v>
      </c>
      <c r="N16" s="12">
        <f t="shared" si="7"/>
        <v>0</v>
      </c>
      <c r="O16" s="12">
        <f>SUM(O17:O21)</f>
        <v>0</v>
      </c>
      <c r="P16" s="12">
        <f t="shared" ref="P16:Z16" si="21">SUM(P17:P21)</f>
        <v>0</v>
      </c>
      <c r="Q16" s="12">
        <f t="shared" si="21"/>
        <v>0</v>
      </c>
      <c r="R16" s="12">
        <f t="shared" si="21"/>
        <v>0</v>
      </c>
      <c r="S16" s="12">
        <f t="shared" si="21"/>
        <v>0</v>
      </c>
      <c r="T16" s="12">
        <f t="shared" si="21"/>
        <v>0</v>
      </c>
      <c r="U16" s="12">
        <f t="shared" si="21"/>
        <v>0</v>
      </c>
      <c r="V16" s="12">
        <f t="shared" si="21"/>
        <v>0</v>
      </c>
      <c r="W16" s="12">
        <f>SUM(W17:W21)</f>
        <v>0</v>
      </c>
      <c r="X16" s="12">
        <f t="shared" si="21"/>
        <v>0</v>
      </c>
      <c r="Y16" s="12">
        <f t="shared" si="21"/>
        <v>0</v>
      </c>
      <c r="Z16" s="12">
        <f t="shared" si="21"/>
        <v>0</v>
      </c>
      <c r="AA16" s="12">
        <f t="shared" si="15"/>
        <v>0</v>
      </c>
      <c r="AB16" s="12">
        <f>SUM(AB17:AB21)</f>
        <v>0</v>
      </c>
      <c r="AC16" s="12">
        <f t="shared" ref="AC16:AM16" si="22">SUM(AC17:AC21)</f>
        <v>0</v>
      </c>
      <c r="AD16" s="12">
        <f t="shared" si="22"/>
        <v>0</v>
      </c>
      <c r="AE16" s="12">
        <f t="shared" si="22"/>
        <v>0</v>
      </c>
      <c r="AF16" s="12">
        <f t="shared" si="22"/>
        <v>0</v>
      </c>
      <c r="AG16" s="12">
        <f t="shared" si="22"/>
        <v>0</v>
      </c>
      <c r="AH16" s="12">
        <f t="shared" si="22"/>
        <v>0</v>
      </c>
      <c r="AI16" s="12">
        <f t="shared" si="22"/>
        <v>0</v>
      </c>
      <c r="AJ16" s="12">
        <f t="shared" si="22"/>
        <v>0</v>
      </c>
      <c r="AK16" s="12">
        <f t="shared" si="22"/>
        <v>0</v>
      </c>
      <c r="AL16" s="12">
        <f t="shared" si="22"/>
        <v>0</v>
      </c>
      <c r="AM16" s="12">
        <f t="shared" si="22"/>
        <v>0</v>
      </c>
      <c r="AN16" s="12">
        <f t="shared" si="16"/>
        <v>0</v>
      </c>
      <c r="AO16" s="12">
        <f>SUM(AO17:AO21)</f>
        <v>0</v>
      </c>
      <c r="AP16" s="12">
        <f t="shared" ref="AP16:AZ16" si="23">SUM(AP17:AP21)</f>
        <v>0</v>
      </c>
      <c r="AQ16" s="12">
        <f t="shared" si="23"/>
        <v>0</v>
      </c>
      <c r="AR16" s="12">
        <f t="shared" si="23"/>
        <v>0</v>
      </c>
      <c r="AS16" s="12">
        <f t="shared" si="23"/>
        <v>0</v>
      </c>
      <c r="AT16" s="12">
        <f t="shared" si="23"/>
        <v>0</v>
      </c>
      <c r="AU16" s="12">
        <f t="shared" si="23"/>
        <v>0</v>
      </c>
      <c r="AV16" s="12">
        <f t="shared" si="23"/>
        <v>0</v>
      </c>
      <c r="AW16" s="12">
        <f t="shared" si="23"/>
        <v>0</v>
      </c>
      <c r="AX16" s="12">
        <f t="shared" si="23"/>
        <v>0</v>
      </c>
      <c r="AY16" s="12">
        <f t="shared" si="23"/>
        <v>0</v>
      </c>
      <c r="AZ16" s="12">
        <f t="shared" si="23"/>
        <v>0</v>
      </c>
      <c r="BA16" s="12">
        <f t="shared" si="17"/>
        <v>0</v>
      </c>
      <c r="BB16" s="12">
        <f>SUM(BB17:BB21)</f>
        <v>0</v>
      </c>
      <c r="BC16" s="12">
        <f t="shared" ref="BC16:BM16" si="24">SUM(BC17:BC21)</f>
        <v>0</v>
      </c>
      <c r="BD16" s="12">
        <f t="shared" si="24"/>
        <v>0</v>
      </c>
      <c r="BE16" s="12">
        <f t="shared" si="24"/>
        <v>0</v>
      </c>
      <c r="BF16" s="12">
        <f t="shared" si="24"/>
        <v>0</v>
      </c>
      <c r="BG16" s="12">
        <f t="shared" si="24"/>
        <v>0</v>
      </c>
      <c r="BH16" s="12">
        <f t="shared" si="24"/>
        <v>0</v>
      </c>
      <c r="BI16" s="12">
        <f t="shared" si="24"/>
        <v>0</v>
      </c>
      <c r="BJ16" s="12">
        <f t="shared" si="24"/>
        <v>0</v>
      </c>
      <c r="BK16" s="12">
        <f t="shared" si="24"/>
        <v>0</v>
      </c>
      <c r="BL16" s="12">
        <f t="shared" si="24"/>
        <v>0</v>
      </c>
      <c r="BM16" s="12">
        <f t="shared" si="24"/>
        <v>0</v>
      </c>
      <c r="BN16" s="12">
        <f t="shared" si="18"/>
        <v>0</v>
      </c>
      <c r="BO16" s="12">
        <f>SUM(BO17:BO21)</f>
        <v>0</v>
      </c>
      <c r="BP16" s="12">
        <f t="shared" ref="BP16:CD16" si="25">SUM(BP17:BP21)</f>
        <v>0</v>
      </c>
      <c r="BQ16" s="12">
        <f t="shared" si="25"/>
        <v>0</v>
      </c>
      <c r="BR16" s="12">
        <f t="shared" si="25"/>
        <v>0</v>
      </c>
      <c r="BS16" s="12">
        <f t="shared" si="25"/>
        <v>0</v>
      </c>
      <c r="BT16" s="12">
        <f t="shared" si="25"/>
        <v>0</v>
      </c>
      <c r="BU16" s="12">
        <f t="shared" si="25"/>
        <v>0</v>
      </c>
      <c r="BV16" s="12">
        <f t="shared" si="25"/>
        <v>0</v>
      </c>
      <c r="BW16" s="12">
        <f t="shared" si="25"/>
        <v>0</v>
      </c>
      <c r="BX16" s="12">
        <f t="shared" si="25"/>
        <v>0</v>
      </c>
      <c r="BY16" s="12">
        <f t="shared" si="25"/>
        <v>0</v>
      </c>
      <c r="BZ16" s="12">
        <f t="shared" si="25"/>
        <v>0</v>
      </c>
      <c r="CA16" s="12">
        <f t="shared" si="25"/>
        <v>0</v>
      </c>
      <c r="CB16" s="12">
        <f t="shared" si="25"/>
        <v>0</v>
      </c>
      <c r="CC16" s="12">
        <f t="shared" si="25"/>
        <v>0</v>
      </c>
      <c r="CD16" s="12">
        <f t="shared" si="25"/>
        <v>0</v>
      </c>
      <c r="CE16" s="12">
        <f t="shared" si="19"/>
        <v>0</v>
      </c>
      <c r="CF16" s="12">
        <f>SUM(CF17:CF21)</f>
        <v>0</v>
      </c>
      <c r="CG16" s="12">
        <f t="shared" ref="CG16:CN16" si="26">SUM(CG17:CG21)</f>
        <v>0</v>
      </c>
      <c r="CH16" s="12">
        <f t="shared" si="26"/>
        <v>0</v>
      </c>
      <c r="CI16" s="12">
        <f t="shared" si="26"/>
        <v>0</v>
      </c>
      <c r="CJ16" s="12">
        <f t="shared" si="26"/>
        <v>0</v>
      </c>
      <c r="CK16" s="12">
        <f t="shared" si="26"/>
        <v>0</v>
      </c>
      <c r="CL16" s="12">
        <f t="shared" si="26"/>
        <v>0</v>
      </c>
      <c r="CM16" s="12">
        <f t="shared" si="26"/>
        <v>0</v>
      </c>
      <c r="CN16" s="12">
        <f t="shared" si="26"/>
        <v>0</v>
      </c>
    </row>
    <row r="17" spans="1:121" x14ac:dyDescent="0.2">
      <c r="A17" s="47" t="s">
        <v>24</v>
      </c>
      <c r="B17" s="22"/>
      <c r="C17" s="22"/>
      <c r="D17" s="21"/>
      <c r="E17" s="22"/>
      <c r="F17" s="22"/>
      <c r="G17" s="21"/>
      <c r="H17" s="22"/>
      <c r="I17" s="22"/>
      <c r="J17" s="21"/>
      <c r="K17" s="21"/>
      <c r="L17" s="21"/>
      <c r="M17" s="21"/>
      <c r="N17" s="21">
        <f t="shared" si="7"/>
        <v>0</v>
      </c>
      <c r="O17" s="22"/>
      <c r="P17" s="22"/>
      <c r="Q17" s="21"/>
      <c r="R17" s="22"/>
      <c r="S17" s="22"/>
      <c r="T17" s="21"/>
      <c r="U17" s="22"/>
      <c r="V17" s="22"/>
      <c r="W17" s="22"/>
      <c r="X17" s="21"/>
      <c r="Y17" s="21"/>
      <c r="Z17" s="21"/>
      <c r="AA17" s="21">
        <f t="shared" si="15"/>
        <v>0</v>
      </c>
      <c r="AB17" s="22"/>
      <c r="AC17" s="22"/>
      <c r="AD17" s="21"/>
      <c r="AE17" s="22"/>
      <c r="AF17" s="22"/>
      <c r="AG17" s="21"/>
      <c r="AH17" s="22"/>
      <c r="AI17" s="22"/>
      <c r="AJ17" s="21"/>
      <c r="AK17" s="21"/>
      <c r="AL17" s="21"/>
      <c r="AM17" s="21"/>
      <c r="AN17" s="21">
        <f t="shared" si="16"/>
        <v>0</v>
      </c>
      <c r="AO17" s="22"/>
      <c r="AP17" s="22"/>
      <c r="AQ17" s="21"/>
      <c r="AR17" s="22"/>
      <c r="AS17" s="22"/>
      <c r="AT17" s="21"/>
      <c r="AU17" s="22"/>
      <c r="AV17" s="22"/>
      <c r="AW17" s="21"/>
      <c r="AX17" s="21"/>
      <c r="AY17" s="21"/>
      <c r="AZ17" s="21"/>
      <c r="BA17" s="21">
        <f t="shared" si="17"/>
        <v>0</v>
      </c>
      <c r="BB17" s="22"/>
      <c r="BC17" s="22"/>
      <c r="BD17" s="21"/>
      <c r="BE17" s="22"/>
      <c r="BF17" s="22"/>
      <c r="BG17" s="21"/>
      <c r="BH17" s="22"/>
      <c r="BI17" s="22"/>
      <c r="BJ17" s="21"/>
      <c r="BK17" s="21"/>
      <c r="BL17" s="21"/>
      <c r="BM17" s="21"/>
      <c r="BN17" s="21">
        <f t="shared" si="18"/>
        <v>0</v>
      </c>
      <c r="BO17" s="22"/>
      <c r="BP17" s="22"/>
      <c r="BQ17" s="21"/>
      <c r="BR17" s="22"/>
      <c r="BS17" s="21"/>
      <c r="BT17" s="21"/>
      <c r="BU17" s="21"/>
      <c r="BV17" s="21"/>
      <c r="BW17" s="21"/>
      <c r="BX17" s="21"/>
      <c r="BY17" s="22"/>
      <c r="BZ17" s="22"/>
      <c r="CA17" s="21"/>
      <c r="CB17" s="21"/>
      <c r="CC17" s="21"/>
      <c r="CD17" s="21"/>
      <c r="CE17" s="21">
        <f t="shared" si="19"/>
        <v>0</v>
      </c>
      <c r="CF17" s="22"/>
      <c r="CG17" s="22"/>
      <c r="CH17" s="21"/>
      <c r="CI17" s="22"/>
      <c r="CJ17" s="21"/>
      <c r="CK17" s="21"/>
      <c r="CL17" s="21"/>
      <c r="CM17" s="21"/>
      <c r="CN17" s="21"/>
    </row>
    <row r="18" spans="1:121" x14ac:dyDescent="0.2">
      <c r="A18" s="47" t="s">
        <v>20</v>
      </c>
      <c r="B18" s="22"/>
      <c r="C18" s="22"/>
      <c r="D18" s="21"/>
      <c r="E18" s="22"/>
      <c r="F18" s="22"/>
      <c r="G18" s="21"/>
      <c r="H18" s="22"/>
      <c r="I18" s="22"/>
      <c r="J18" s="21"/>
      <c r="K18" s="21"/>
      <c r="L18" s="21"/>
      <c r="M18" s="21"/>
      <c r="N18" s="21">
        <f t="shared" si="7"/>
        <v>0</v>
      </c>
      <c r="O18" s="22"/>
      <c r="P18" s="22"/>
      <c r="Q18" s="21"/>
      <c r="R18" s="22"/>
      <c r="S18" s="22"/>
      <c r="T18" s="21"/>
      <c r="U18" s="22"/>
      <c r="V18" s="22"/>
      <c r="W18" s="22"/>
      <c r="X18" s="21"/>
      <c r="Y18" s="21"/>
      <c r="Z18" s="21"/>
      <c r="AA18" s="21">
        <f t="shared" si="15"/>
        <v>0</v>
      </c>
      <c r="AB18" s="22"/>
      <c r="AC18" s="22"/>
      <c r="AD18" s="21"/>
      <c r="AE18" s="22"/>
      <c r="AF18" s="22"/>
      <c r="AG18" s="21"/>
      <c r="AH18" s="22"/>
      <c r="AI18" s="22"/>
      <c r="AJ18" s="21"/>
      <c r="AK18" s="21"/>
      <c r="AL18" s="21"/>
      <c r="AM18" s="21"/>
      <c r="AN18" s="21">
        <f t="shared" si="16"/>
        <v>0</v>
      </c>
      <c r="AO18" s="22"/>
      <c r="AP18" s="22"/>
      <c r="AQ18" s="21"/>
      <c r="AR18" s="22"/>
      <c r="AS18" s="22"/>
      <c r="AT18" s="21"/>
      <c r="AU18" s="22"/>
      <c r="AV18" s="22"/>
      <c r="AW18" s="21"/>
      <c r="AX18" s="21"/>
      <c r="AY18" s="21"/>
      <c r="AZ18" s="21"/>
      <c r="BA18" s="21">
        <f t="shared" si="17"/>
        <v>0</v>
      </c>
      <c r="BB18" s="22"/>
      <c r="BC18" s="22"/>
      <c r="BD18" s="21"/>
      <c r="BE18" s="22"/>
      <c r="BF18" s="22"/>
      <c r="BG18" s="21"/>
      <c r="BH18" s="22"/>
      <c r="BI18" s="22"/>
      <c r="BJ18" s="21"/>
      <c r="BK18" s="21"/>
      <c r="BL18" s="21"/>
      <c r="BM18" s="21"/>
      <c r="BN18" s="21">
        <f t="shared" si="18"/>
        <v>0</v>
      </c>
      <c r="BO18" s="22"/>
      <c r="BP18" s="22"/>
      <c r="BQ18" s="21"/>
      <c r="BR18" s="22"/>
      <c r="BS18" s="21"/>
      <c r="BT18" s="21"/>
      <c r="BU18" s="21"/>
      <c r="BV18" s="21"/>
      <c r="BW18" s="21"/>
      <c r="BX18" s="21"/>
      <c r="BY18" s="22"/>
      <c r="BZ18" s="22"/>
      <c r="CA18" s="21"/>
      <c r="CB18" s="21"/>
      <c r="CC18" s="21"/>
      <c r="CD18" s="21"/>
      <c r="CE18" s="21">
        <f t="shared" si="19"/>
        <v>0</v>
      </c>
      <c r="CF18" s="22"/>
      <c r="CG18" s="22"/>
      <c r="CH18" s="21"/>
      <c r="CI18" s="22"/>
      <c r="CJ18" s="21"/>
      <c r="CK18" s="21"/>
      <c r="CL18" s="21"/>
      <c r="CM18" s="21"/>
      <c r="CN18" s="21"/>
    </row>
    <row r="19" spans="1:121" x14ac:dyDescent="0.2">
      <c r="A19" s="47" t="s">
        <v>21</v>
      </c>
      <c r="B19" s="22"/>
      <c r="C19" s="22"/>
      <c r="D19" s="21"/>
      <c r="E19" s="22"/>
      <c r="F19" s="22"/>
      <c r="G19" s="21"/>
      <c r="H19" s="22"/>
      <c r="I19" s="22"/>
      <c r="J19" s="21"/>
      <c r="K19" s="21"/>
      <c r="L19" s="21"/>
      <c r="M19" s="21"/>
      <c r="N19" s="21">
        <f t="shared" si="7"/>
        <v>0</v>
      </c>
      <c r="O19" s="22"/>
      <c r="P19" s="22"/>
      <c r="Q19" s="21"/>
      <c r="R19" s="22"/>
      <c r="S19" s="22"/>
      <c r="T19" s="21"/>
      <c r="U19" s="22"/>
      <c r="V19" s="22"/>
      <c r="W19" s="22"/>
      <c r="X19" s="21"/>
      <c r="Y19" s="21"/>
      <c r="Z19" s="21"/>
      <c r="AA19" s="21">
        <f t="shared" si="15"/>
        <v>0</v>
      </c>
      <c r="AB19" s="22"/>
      <c r="AC19" s="22"/>
      <c r="AD19" s="21"/>
      <c r="AE19" s="22"/>
      <c r="AF19" s="22"/>
      <c r="AG19" s="21"/>
      <c r="AH19" s="22"/>
      <c r="AI19" s="22"/>
      <c r="AJ19" s="21"/>
      <c r="AK19" s="21"/>
      <c r="AL19" s="21"/>
      <c r="AM19" s="21"/>
      <c r="AN19" s="21">
        <f t="shared" si="16"/>
        <v>0</v>
      </c>
      <c r="AO19" s="22"/>
      <c r="AP19" s="22"/>
      <c r="AQ19" s="21"/>
      <c r="AR19" s="22"/>
      <c r="AS19" s="22"/>
      <c r="AT19" s="21"/>
      <c r="AU19" s="22"/>
      <c r="AV19" s="22"/>
      <c r="AW19" s="21"/>
      <c r="AX19" s="21"/>
      <c r="AY19" s="21"/>
      <c r="AZ19" s="21"/>
      <c r="BA19" s="21">
        <f t="shared" si="17"/>
        <v>0</v>
      </c>
      <c r="BB19" s="22"/>
      <c r="BC19" s="22"/>
      <c r="BD19" s="21"/>
      <c r="BE19" s="22"/>
      <c r="BF19" s="22"/>
      <c r="BG19" s="21"/>
      <c r="BH19" s="22"/>
      <c r="BI19" s="22"/>
      <c r="BJ19" s="21"/>
      <c r="BK19" s="21"/>
      <c r="BL19" s="21"/>
      <c r="BM19" s="21"/>
      <c r="BN19" s="21">
        <f t="shared" si="18"/>
        <v>0</v>
      </c>
      <c r="BO19" s="22"/>
      <c r="BP19" s="22"/>
      <c r="BQ19" s="21"/>
      <c r="BR19" s="22"/>
      <c r="BS19" s="21"/>
      <c r="BT19" s="21"/>
      <c r="BU19" s="21"/>
      <c r="BV19" s="21"/>
      <c r="BW19" s="21"/>
      <c r="BX19" s="21"/>
      <c r="BY19" s="22"/>
      <c r="BZ19" s="22"/>
      <c r="CA19" s="21"/>
      <c r="CB19" s="21"/>
      <c r="CC19" s="21"/>
      <c r="CD19" s="21"/>
      <c r="CE19" s="21">
        <f t="shared" si="19"/>
        <v>0</v>
      </c>
      <c r="CF19" s="22"/>
      <c r="CG19" s="22"/>
      <c r="CH19" s="21"/>
      <c r="CI19" s="22"/>
      <c r="CJ19" s="21"/>
      <c r="CK19" s="21"/>
      <c r="CL19" s="21"/>
      <c r="CM19" s="21"/>
      <c r="CN19" s="21"/>
    </row>
    <row r="20" spans="1:121" x14ac:dyDescent="0.2">
      <c r="A20" s="47" t="s">
        <v>22</v>
      </c>
      <c r="B20" s="22"/>
      <c r="C20" s="22"/>
      <c r="D20" s="21"/>
      <c r="E20" s="22"/>
      <c r="F20" s="22"/>
      <c r="G20" s="21"/>
      <c r="H20" s="22"/>
      <c r="I20" s="22"/>
      <c r="J20" s="21"/>
      <c r="K20" s="21"/>
      <c r="L20" s="21"/>
      <c r="M20" s="21"/>
      <c r="N20" s="21">
        <f t="shared" si="7"/>
        <v>0</v>
      </c>
      <c r="O20" s="22"/>
      <c r="P20" s="22"/>
      <c r="Q20" s="21"/>
      <c r="R20" s="22"/>
      <c r="S20" s="22"/>
      <c r="T20" s="21"/>
      <c r="U20" s="22"/>
      <c r="V20" s="22"/>
      <c r="W20" s="22"/>
      <c r="X20" s="21"/>
      <c r="Y20" s="21"/>
      <c r="Z20" s="21"/>
      <c r="AA20" s="21">
        <f t="shared" si="15"/>
        <v>0</v>
      </c>
      <c r="AB20" s="22"/>
      <c r="AC20" s="22"/>
      <c r="AD20" s="21"/>
      <c r="AE20" s="22"/>
      <c r="AF20" s="22"/>
      <c r="AG20" s="21"/>
      <c r="AH20" s="22"/>
      <c r="AI20" s="22"/>
      <c r="AJ20" s="21"/>
      <c r="AK20" s="21"/>
      <c r="AL20" s="21"/>
      <c r="AM20" s="21"/>
      <c r="AN20" s="21">
        <f t="shared" si="16"/>
        <v>0</v>
      </c>
      <c r="AO20" s="22"/>
      <c r="AP20" s="22"/>
      <c r="AQ20" s="21"/>
      <c r="AR20" s="22"/>
      <c r="AS20" s="22"/>
      <c r="AT20" s="21"/>
      <c r="AU20" s="22"/>
      <c r="AV20" s="22"/>
      <c r="AW20" s="21"/>
      <c r="AX20" s="21"/>
      <c r="AY20" s="21"/>
      <c r="AZ20" s="21"/>
      <c r="BA20" s="21">
        <f t="shared" si="17"/>
        <v>0</v>
      </c>
      <c r="BB20" s="22"/>
      <c r="BC20" s="22"/>
      <c r="BD20" s="21"/>
      <c r="BE20" s="22"/>
      <c r="BF20" s="22"/>
      <c r="BG20" s="21"/>
      <c r="BH20" s="22"/>
      <c r="BI20" s="22"/>
      <c r="BJ20" s="21"/>
      <c r="BK20" s="21"/>
      <c r="BL20" s="21"/>
      <c r="BM20" s="21"/>
      <c r="BN20" s="21">
        <f t="shared" si="18"/>
        <v>0</v>
      </c>
      <c r="BO20" s="22"/>
      <c r="BP20" s="22"/>
      <c r="BQ20" s="21"/>
      <c r="BR20" s="22"/>
      <c r="BS20" s="21"/>
      <c r="BT20" s="21"/>
      <c r="BU20" s="21"/>
      <c r="BV20" s="21"/>
      <c r="BW20" s="21"/>
      <c r="BX20" s="21"/>
      <c r="BY20" s="22"/>
      <c r="BZ20" s="22"/>
      <c r="CA20" s="21"/>
      <c r="CB20" s="21"/>
      <c r="CC20" s="21"/>
      <c r="CD20" s="21"/>
      <c r="CE20" s="21">
        <f t="shared" si="19"/>
        <v>0</v>
      </c>
      <c r="CF20" s="22"/>
      <c r="CG20" s="22"/>
      <c r="CH20" s="21"/>
      <c r="CI20" s="22"/>
      <c r="CJ20" s="21"/>
      <c r="CK20" s="21"/>
      <c r="CL20" s="21"/>
      <c r="CM20" s="21"/>
      <c r="CN20" s="21"/>
    </row>
    <row r="21" spans="1:121" x14ac:dyDescent="0.2">
      <c r="A21" s="47" t="s">
        <v>23</v>
      </c>
      <c r="B21" s="22"/>
      <c r="C21" s="22"/>
      <c r="D21" s="21"/>
      <c r="E21" s="22"/>
      <c r="F21" s="22"/>
      <c r="G21" s="21"/>
      <c r="H21" s="22"/>
      <c r="I21" s="22"/>
      <c r="J21" s="21"/>
      <c r="K21" s="21"/>
      <c r="L21" s="21"/>
      <c r="M21" s="21"/>
      <c r="N21" s="21">
        <f t="shared" si="7"/>
        <v>0</v>
      </c>
      <c r="O21" s="22"/>
      <c r="P21" s="22"/>
      <c r="Q21" s="21"/>
      <c r="R21" s="22"/>
      <c r="S21" s="22"/>
      <c r="T21" s="21"/>
      <c r="U21" s="22"/>
      <c r="V21" s="22"/>
      <c r="W21" s="22"/>
      <c r="X21" s="21"/>
      <c r="Y21" s="21"/>
      <c r="Z21" s="21"/>
      <c r="AA21" s="21">
        <f t="shared" si="15"/>
        <v>0</v>
      </c>
      <c r="AB21" s="22"/>
      <c r="AC21" s="22"/>
      <c r="AD21" s="21"/>
      <c r="AE21" s="22"/>
      <c r="AF21" s="22"/>
      <c r="AG21" s="21"/>
      <c r="AH21" s="22"/>
      <c r="AI21" s="22"/>
      <c r="AJ21" s="21"/>
      <c r="AK21" s="21"/>
      <c r="AL21" s="21"/>
      <c r="AM21" s="21"/>
      <c r="AN21" s="21">
        <f t="shared" si="16"/>
        <v>0</v>
      </c>
      <c r="AO21" s="22"/>
      <c r="AP21" s="22"/>
      <c r="AQ21" s="21"/>
      <c r="AR21" s="22"/>
      <c r="AS21" s="22"/>
      <c r="AT21" s="21"/>
      <c r="AU21" s="22"/>
      <c r="AV21" s="22"/>
      <c r="AW21" s="21"/>
      <c r="AX21" s="21"/>
      <c r="AY21" s="21"/>
      <c r="AZ21" s="21"/>
      <c r="BA21" s="21">
        <f t="shared" si="17"/>
        <v>0</v>
      </c>
      <c r="BB21" s="22"/>
      <c r="BC21" s="22"/>
      <c r="BD21" s="21"/>
      <c r="BE21" s="22"/>
      <c r="BF21" s="22"/>
      <c r="BG21" s="21"/>
      <c r="BH21" s="22"/>
      <c r="BI21" s="22"/>
      <c r="BJ21" s="21"/>
      <c r="BK21" s="21"/>
      <c r="BL21" s="21"/>
      <c r="BM21" s="21"/>
      <c r="BN21" s="21">
        <f t="shared" si="18"/>
        <v>0</v>
      </c>
      <c r="BO21" s="22"/>
      <c r="BP21" s="22"/>
      <c r="BQ21" s="21"/>
      <c r="BR21" s="22"/>
      <c r="BS21" s="21"/>
      <c r="BT21" s="21"/>
      <c r="BU21" s="21"/>
      <c r="BV21" s="21"/>
      <c r="BW21" s="21"/>
      <c r="BX21" s="21"/>
      <c r="BY21" s="22"/>
      <c r="BZ21" s="22"/>
      <c r="CA21" s="21"/>
      <c r="CB21" s="21"/>
      <c r="CC21" s="21"/>
      <c r="CD21" s="21"/>
      <c r="CE21" s="21">
        <f t="shared" si="19"/>
        <v>0</v>
      </c>
      <c r="CF21" s="22"/>
      <c r="CG21" s="22"/>
      <c r="CH21" s="21"/>
      <c r="CI21" s="22"/>
      <c r="CJ21" s="21"/>
      <c r="CK21" s="21"/>
      <c r="CL21" s="21"/>
      <c r="CM21" s="21"/>
      <c r="CN21" s="21"/>
    </row>
    <row r="22" spans="1:121" x14ac:dyDescent="0.2">
      <c r="A22" s="12" t="s">
        <v>0</v>
      </c>
      <c r="B22" s="39">
        <f>+B23+B24+B25</f>
        <v>17</v>
      </c>
      <c r="C22" s="39">
        <f>+C23+C24+C25</f>
        <v>2677</v>
      </c>
      <c r="D22" s="39">
        <f>+D23+D24+D25</f>
        <v>1549</v>
      </c>
      <c r="E22" s="39">
        <f>+E23+E24+E25</f>
        <v>1651</v>
      </c>
      <c r="F22" s="39">
        <f t="shared" ref="F22:Q22" si="27">+F23+F24+F25</f>
        <v>5894</v>
      </c>
      <c r="G22" s="39">
        <f t="shared" si="27"/>
        <v>775</v>
      </c>
      <c r="H22" s="39">
        <f t="shared" si="27"/>
        <v>593</v>
      </c>
      <c r="I22" s="39">
        <f t="shared" si="27"/>
        <v>565</v>
      </c>
      <c r="J22" s="39">
        <f t="shared" si="27"/>
        <v>1933</v>
      </c>
      <c r="K22" s="39">
        <f t="shared" si="27"/>
        <v>422</v>
      </c>
      <c r="L22" s="39">
        <f t="shared" si="27"/>
        <v>339</v>
      </c>
      <c r="M22" s="39">
        <f t="shared" si="27"/>
        <v>362</v>
      </c>
      <c r="N22" s="39">
        <f t="shared" si="27"/>
        <v>1123</v>
      </c>
      <c r="O22" s="39">
        <f t="shared" si="27"/>
        <v>297</v>
      </c>
      <c r="P22" s="39">
        <f t="shared" si="27"/>
        <v>345</v>
      </c>
      <c r="Q22" s="39">
        <f t="shared" si="27"/>
        <v>219</v>
      </c>
      <c r="R22" s="39">
        <f t="shared" ref="R22:BG22" si="28">+R23+R24+R25</f>
        <v>861</v>
      </c>
      <c r="S22" s="39">
        <f t="shared" si="28"/>
        <v>219</v>
      </c>
      <c r="T22" s="39">
        <f t="shared" si="28"/>
        <v>242</v>
      </c>
      <c r="U22" s="39">
        <f t="shared" si="28"/>
        <v>185</v>
      </c>
      <c r="V22" s="39">
        <f t="shared" si="28"/>
        <v>646</v>
      </c>
      <c r="W22" s="39">
        <f t="shared" si="28"/>
        <v>4563</v>
      </c>
      <c r="X22" s="39">
        <f t="shared" si="28"/>
        <v>10457</v>
      </c>
      <c r="Y22" s="39">
        <f t="shared" si="28"/>
        <v>407</v>
      </c>
      <c r="Z22" s="39">
        <f t="shared" si="28"/>
        <v>397</v>
      </c>
      <c r="AA22" s="39">
        <f t="shared" si="28"/>
        <v>380</v>
      </c>
      <c r="AB22" s="39">
        <f t="shared" si="28"/>
        <v>1184</v>
      </c>
      <c r="AC22" s="39">
        <f t="shared" si="28"/>
        <v>217</v>
      </c>
      <c r="AD22" s="39">
        <f t="shared" si="28"/>
        <v>271</v>
      </c>
      <c r="AE22" s="39">
        <f t="shared" si="28"/>
        <v>461</v>
      </c>
      <c r="AF22" s="39">
        <f t="shared" si="28"/>
        <v>949</v>
      </c>
      <c r="AG22" s="39">
        <f t="shared" si="28"/>
        <v>273</v>
      </c>
      <c r="AH22" s="39">
        <f t="shared" si="28"/>
        <v>274</v>
      </c>
      <c r="AI22" s="39">
        <f t="shared" si="28"/>
        <v>317</v>
      </c>
      <c r="AJ22" s="39">
        <f t="shared" si="28"/>
        <v>864</v>
      </c>
      <c r="AK22" s="39">
        <f t="shared" si="28"/>
        <v>253</v>
      </c>
      <c r="AL22" s="39">
        <f t="shared" si="28"/>
        <v>205</v>
      </c>
      <c r="AM22" s="39">
        <f t="shared" si="28"/>
        <v>202</v>
      </c>
      <c r="AN22" s="39">
        <f t="shared" si="28"/>
        <v>660</v>
      </c>
      <c r="AO22" s="39">
        <f>+AO23+AO24+AO25</f>
        <v>3199</v>
      </c>
      <c r="AP22" s="39">
        <f>+AP23+AP24+AP25</f>
        <v>246</v>
      </c>
      <c r="AQ22" s="39">
        <f t="shared" si="28"/>
        <v>167</v>
      </c>
      <c r="AR22" s="39">
        <f t="shared" si="28"/>
        <v>257</v>
      </c>
      <c r="AS22" s="39">
        <f t="shared" si="28"/>
        <v>670</v>
      </c>
      <c r="AT22" s="39">
        <f t="shared" si="28"/>
        <v>317</v>
      </c>
      <c r="AU22" s="39">
        <f t="shared" si="28"/>
        <v>323</v>
      </c>
      <c r="AV22" s="39">
        <f t="shared" si="28"/>
        <v>188</v>
      </c>
      <c r="AW22" s="39">
        <f t="shared" si="28"/>
        <v>828</v>
      </c>
      <c r="AX22" s="39">
        <f t="shared" si="28"/>
        <v>265</v>
      </c>
      <c r="AY22" s="39">
        <f t="shared" si="28"/>
        <v>320</v>
      </c>
      <c r="AZ22" s="39">
        <f t="shared" si="28"/>
        <v>329</v>
      </c>
      <c r="BA22" s="39">
        <f t="shared" si="28"/>
        <v>914</v>
      </c>
      <c r="BB22" s="39">
        <f t="shared" si="28"/>
        <v>1407</v>
      </c>
      <c r="BC22" s="39">
        <f>+BC23+BC24+BC25</f>
        <v>1327</v>
      </c>
      <c r="BD22" s="39">
        <f>+BD23+BD24+BD25</f>
        <v>838</v>
      </c>
      <c r="BE22" s="39">
        <f>+BE23+BE24+BE25</f>
        <v>3572</v>
      </c>
      <c r="BF22" s="39">
        <f>+BF23+BF24+BF25</f>
        <v>5984</v>
      </c>
      <c r="BG22" s="39">
        <f t="shared" si="28"/>
        <v>841</v>
      </c>
      <c r="BH22" s="12">
        <f t="shared" ref="BH22:BM22" si="29">+BH23+BH24+BH25</f>
        <v>633</v>
      </c>
      <c r="BI22" s="12">
        <f t="shared" si="29"/>
        <v>654</v>
      </c>
      <c r="BJ22" s="12">
        <f t="shared" si="29"/>
        <v>2128</v>
      </c>
      <c r="BK22" s="12">
        <f t="shared" si="29"/>
        <v>492</v>
      </c>
      <c r="BL22" s="12">
        <f t="shared" si="29"/>
        <v>457</v>
      </c>
      <c r="BM22" s="12">
        <f t="shared" si="29"/>
        <v>438</v>
      </c>
      <c r="BN22" s="12">
        <f>+BN23+BN24+BN25</f>
        <v>1387</v>
      </c>
      <c r="BO22" s="12">
        <f>+BO23+BO24+BO25</f>
        <v>488</v>
      </c>
      <c r="BP22" s="12">
        <f t="shared" ref="BP22:CD22" si="30">+BP23+BP24+BP25</f>
        <v>548</v>
      </c>
      <c r="BQ22" s="12">
        <f t="shared" si="30"/>
        <v>422</v>
      </c>
      <c r="BR22" s="12">
        <f t="shared" si="30"/>
        <v>1458</v>
      </c>
      <c r="BS22" s="12">
        <f t="shared" si="30"/>
        <v>581</v>
      </c>
      <c r="BT22" s="12">
        <f t="shared" si="30"/>
        <v>578</v>
      </c>
      <c r="BU22" s="12">
        <f t="shared" si="30"/>
        <v>594</v>
      </c>
      <c r="BV22" s="12">
        <f t="shared" ref="BV22:BV31" si="31">+BU22+BT22+BS22</f>
        <v>1753</v>
      </c>
      <c r="BW22" s="12">
        <f t="shared" si="30"/>
        <v>6726</v>
      </c>
      <c r="BX22" s="39" t="e">
        <f t="shared" si="30"/>
        <v>#REF!</v>
      </c>
      <c r="BY22" s="12" t="e">
        <f t="shared" si="30"/>
        <v>#REF!</v>
      </c>
      <c r="BZ22" s="12" t="e">
        <f t="shared" si="30"/>
        <v>#REF!</v>
      </c>
      <c r="CA22" s="12" t="e">
        <f t="shared" si="30"/>
        <v>#REF!</v>
      </c>
      <c r="CB22" s="12" t="e">
        <f t="shared" si="30"/>
        <v>#REF!</v>
      </c>
      <c r="CC22" s="12" t="e">
        <f t="shared" si="30"/>
        <v>#REF!</v>
      </c>
      <c r="CD22" s="12" t="e">
        <f t="shared" si="30"/>
        <v>#REF!</v>
      </c>
      <c r="CE22" s="12" t="e">
        <f>+CE23+CE24+CE25</f>
        <v>#REF!</v>
      </c>
      <c r="CF22" s="12" t="e">
        <f>+CF23+CF24+CF25</f>
        <v>#REF!</v>
      </c>
      <c r="CG22" s="12" t="e">
        <f t="shared" ref="CG22:CL22" si="32">+CG23+CG24+CG25</f>
        <v>#REF!</v>
      </c>
      <c r="CH22" s="12" t="e">
        <f t="shared" si="32"/>
        <v>#REF!</v>
      </c>
      <c r="CI22" s="12" t="e">
        <f t="shared" si="32"/>
        <v>#REF!</v>
      </c>
      <c r="CJ22" s="12" t="e">
        <f t="shared" si="32"/>
        <v>#REF!</v>
      </c>
      <c r="CK22" s="12" t="e">
        <f t="shared" si="32"/>
        <v>#REF!</v>
      </c>
      <c r="CL22" s="12" t="e">
        <f t="shared" si="32"/>
        <v>#REF!</v>
      </c>
      <c r="CM22" s="12" t="e">
        <f>+CL22+CK22+CJ22</f>
        <v>#REF!</v>
      </c>
      <c r="CN22" s="12" t="e">
        <f>+CN23+CN24+CN25</f>
        <v>#REF!</v>
      </c>
    </row>
    <row r="23" spans="1:121" x14ac:dyDescent="0.2">
      <c r="A23" s="23" t="s">
        <v>1</v>
      </c>
      <c r="B23" s="40">
        <f>+[1]Tabelas!D28</f>
        <v>17</v>
      </c>
      <c r="C23" s="40">
        <f>+[1]Tabelas!E28</f>
        <v>2677</v>
      </c>
      <c r="D23" s="40">
        <f>+[1]Tabelas!F28</f>
        <v>1549</v>
      </c>
      <c r="E23" s="40">
        <f>+[1]Tabelas!G28</f>
        <v>1651</v>
      </c>
      <c r="F23" s="40">
        <f>+[1]Tabelas!H28</f>
        <v>5894</v>
      </c>
      <c r="G23" s="40">
        <f>+[1]Tabelas!I28</f>
        <v>775</v>
      </c>
      <c r="H23" s="40">
        <f>+[1]Tabelas!J28</f>
        <v>593</v>
      </c>
      <c r="I23" s="40">
        <f>+[1]Tabelas!K28</f>
        <v>565</v>
      </c>
      <c r="J23" s="40">
        <f>+[1]Tabelas!L28</f>
        <v>1933</v>
      </c>
      <c r="K23" s="40">
        <f>+[1]Tabelas!M28</f>
        <v>422</v>
      </c>
      <c r="L23" s="40">
        <f>+[1]Tabelas!N28</f>
        <v>339</v>
      </c>
      <c r="M23" s="40">
        <f>+[1]Tabelas!O28</f>
        <v>362</v>
      </c>
      <c r="N23" s="40">
        <f>+[1]Tabelas!P28</f>
        <v>1123</v>
      </c>
      <c r="O23" s="40">
        <f>+[1]Tabelas!Q28</f>
        <v>297</v>
      </c>
      <c r="P23" s="40">
        <f>+[1]Tabelas!R28</f>
        <v>345</v>
      </c>
      <c r="Q23" s="40">
        <f>+[1]Tabelas!S28</f>
        <v>219</v>
      </c>
      <c r="R23" s="40">
        <f>+[1]Tabelas!T28</f>
        <v>861</v>
      </c>
      <c r="S23" s="40">
        <f>+[1]Tabelas!U28</f>
        <v>219</v>
      </c>
      <c r="T23" s="40">
        <f>+[1]Tabelas!V28</f>
        <v>242</v>
      </c>
      <c r="U23" s="40">
        <f>+[1]Tabelas!W28</f>
        <v>185</v>
      </c>
      <c r="V23" s="40">
        <f>+[1]Tabelas!X28</f>
        <v>646</v>
      </c>
      <c r="W23" s="40">
        <f>+[1]Tabelas!Y28</f>
        <v>4563</v>
      </c>
      <c r="X23" s="40">
        <f>+[1]Tabelas!Z28</f>
        <v>10457</v>
      </c>
      <c r="Y23" s="40">
        <f>+[1]Tabelas!AA28</f>
        <v>407</v>
      </c>
      <c r="Z23" s="40">
        <f>+[1]Tabelas!AB28</f>
        <v>397</v>
      </c>
      <c r="AA23" s="40">
        <f>+[1]Tabelas!AC28</f>
        <v>380</v>
      </c>
      <c r="AB23" s="40">
        <f>+[1]Tabelas!AD28</f>
        <v>1184</v>
      </c>
      <c r="AC23" s="40">
        <f>+[1]Tabelas!AE28</f>
        <v>217</v>
      </c>
      <c r="AD23" s="40">
        <f>+[1]Tabelas!AF28</f>
        <v>271</v>
      </c>
      <c r="AE23" s="40">
        <f>+[1]Tabelas!AG28</f>
        <v>461</v>
      </c>
      <c r="AF23" s="40">
        <f>+[1]Tabelas!AH28</f>
        <v>949</v>
      </c>
      <c r="AG23" s="40">
        <f>+[1]Tabelas!AI28</f>
        <v>273</v>
      </c>
      <c r="AH23" s="40">
        <f>+[1]Tabelas!AJ28</f>
        <v>274</v>
      </c>
      <c r="AI23" s="40">
        <f>+[1]Tabelas!AK28</f>
        <v>317</v>
      </c>
      <c r="AJ23" s="40">
        <f>+[1]Tabelas!AL28</f>
        <v>864</v>
      </c>
      <c r="AK23" s="40">
        <f>+[1]Tabelas!AM28</f>
        <v>253</v>
      </c>
      <c r="AL23" s="40">
        <f>+[1]Tabelas!AN28</f>
        <v>205</v>
      </c>
      <c r="AM23" s="40">
        <f>+[1]Tabelas!AO28</f>
        <v>202</v>
      </c>
      <c r="AN23" s="40">
        <f>+[1]Tabelas!AP28</f>
        <v>660</v>
      </c>
      <c r="AO23" s="40">
        <f>+[1]Tabelas!AQ28</f>
        <v>3199</v>
      </c>
      <c r="AP23" s="40">
        <f>+[1]Tabelas!AR28</f>
        <v>246</v>
      </c>
      <c r="AQ23" s="40">
        <f>+[1]Tabelas!AS28</f>
        <v>167</v>
      </c>
      <c r="AR23" s="40">
        <f>+[1]Tabelas!AT28</f>
        <v>257</v>
      </c>
      <c r="AS23" s="40">
        <f>+[1]Tabelas!AU28</f>
        <v>670</v>
      </c>
      <c r="AT23" s="40">
        <f>+[1]Tabelas!AV28</f>
        <v>317</v>
      </c>
      <c r="AU23" s="40">
        <f>+[1]Tabelas!AW28</f>
        <v>323</v>
      </c>
      <c r="AV23" s="40">
        <f>+[1]Tabelas!AX28</f>
        <v>188</v>
      </c>
      <c r="AW23" s="40">
        <f>+[1]Tabelas!AY28</f>
        <v>828</v>
      </c>
      <c r="AX23" s="40">
        <f>+[1]Tabelas!AZ28</f>
        <v>265</v>
      </c>
      <c r="AY23" s="40">
        <f>+[1]Tabelas!BA28</f>
        <v>320</v>
      </c>
      <c r="AZ23" s="40">
        <f>+[1]Tabelas!BB28</f>
        <v>329</v>
      </c>
      <c r="BA23" s="40">
        <f>+[1]Tabelas!BC28</f>
        <v>914</v>
      </c>
      <c r="BB23" s="40">
        <f>+[1]Tabelas!BD28</f>
        <v>1407</v>
      </c>
      <c r="BC23" s="40">
        <f>+[1]Tabelas!BE28</f>
        <v>1327</v>
      </c>
      <c r="BD23" s="40">
        <f>+[1]Tabelas!BF28</f>
        <v>838</v>
      </c>
      <c r="BE23" s="40">
        <f>+[1]Tabelas!BG28</f>
        <v>3572</v>
      </c>
      <c r="BF23" s="40">
        <f>+[1]Tabelas!BH28</f>
        <v>5984</v>
      </c>
      <c r="BG23" s="40">
        <f>+[1]Tabelas!BI28</f>
        <v>841</v>
      </c>
      <c r="BH23" s="40">
        <f>+[1]Tabelas!BJ28</f>
        <v>633</v>
      </c>
      <c r="BI23" s="40">
        <f>+[1]Tabelas!BK28</f>
        <v>654</v>
      </c>
      <c r="BJ23" s="40">
        <f>+[1]Tabelas!BL28</f>
        <v>2128</v>
      </c>
      <c r="BK23" s="40">
        <f>+[1]Tabelas!BM28</f>
        <v>492</v>
      </c>
      <c r="BL23" s="40">
        <f>+[1]Tabelas!BN28</f>
        <v>457</v>
      </c>
      <c r="BM23" s="40">
        <f>+[1]Tabelas!BO28</f>
        <v>438</v>
      </c>
      <c r="BN23" s="40">
        <f>+[1]Tabelas!BP28</f>
        <v>1387</v>
      </c>
      <c r="BO23" s="40">
        <f>+[1]Tabelas!BQ28</f>
        <v>488</v>
      </c>
      <c r="BP23" s="40">
        <f>+[1]Tabelas!BR28</f>
        <v>548</v>
      </c>
      <c r="BQ23" s="40">
        <f>+[1]Tabelas!BS28</f>
        <v>422</v>
      </c>
      <c r="BR23" s="40">
        <f>+[1]Tabelas!BT28</f>
        <v>1458</v>
      </c>
      <c r="BS23" s="40">
        <f>+[1]Tabelas!BU28</f>
        <v>581</v>
      </c>
      <c r="BT23" s="40">
        <f>+[1]Tabelas!BV28</f>
        <v>578</v>
      </c>
      <c r="BU23" s="40">
        <f>+[1]Tabelas!BW28</f>
        <v>594</v>
      </c>
      <c r="BV23" s="40">
        <f t="shared" si="31"/>
        <v>1753</v>
      </c>
      <c r="BW23" s="40">
        <f>+BV23+BR23+BN23+BJ23</f>
        <v>6726</v>
      </c>
      <c r="BX23" s="40" t="e">
        <f>+[1]Tabelas!BZ28</f>
        <v>#REF!</v>
      </c>
      <c r="BY23" s="40" t="e">
        <f>+[1]Tabelas!CA28</f>
        <v>#REF!</v>
      </c>
      <c r="BZ23" s="40" t="e">
        <f>+[1]Tabelas!CB28</f>
        <v>#REF!</v>
      </c>
      <c r="CA23" s="40" t="e">
        <f>+[1]Tabelas!CC28</f>
        <v>#REF!</v>
      </c>
      <c r="CB23" s="40" t="e">
        <f>+[1]Tabelas!CD28</f>
        <v>#REF!</v>
      </c>
      <c r="CC23" s="40" t="e">
        <f>+[1]Tabelas!CE28</f>
        <v>#REF!</v>
      </c>
      <c r="CD23" s="40" t="e">
        <f>+[1]Tabelas!CF28</f>
        <v>#REF!</v>
      </c>
      <c r="CE23" s="40" t="e">
        <f>+[1]Tabelas!CG28</f>
        <v>#REF!</v>
      </c>
      <c r="CF23" s="40" t="e">
        <f>+[1]Tabelas!CH28</f>
        <v>#REF!</v>
      </c>
      <c r="CG23" s="40" t="e">
        <f>+[1]Tabelas!CI28</f>
        <v>#REF!</v>
      </c>
      <c r="CH23" s="40" t="e">
        <f>+[1]Tabelas!CJ28</f>
        <v>#REF!</v>
      </c>
      <c r="CI23" s="40" t="e">
        <f>+[1]Tabelas!CK28</f>
        <v>#REF!</v>
      </c>
      <c r="CJ23" s="40" t="e">
        <f>+[1]Tabelas!CL28</f>
        <v>#REF!</v>
      </c>
      <c r="CK23" s="40" t="e">
        <f>+[1]Tabelas!CM28</f>
        <v>#REF!</v>
      </c>
      <c r="CL23" s="40" t="e">
        <f>+[1]Tabelas!CN28</f>
        <v>#REF!</v>
      </c>
      <c r="CM23" s="40" t="e">
        <f>+CL23+CK23+CJ23</f>
        <v>#REF!</v>
      </c>
      <c r="CN23" s="40" t="e">
        <f>+CM23+CI23+CE23+CA23</f>
        <v>#REF!</v>
      </c>
    </row>
    <row r="24" spans="1:121" x14ac:dyDescent="0.2">
      <c r="A24" s="23" t="s">
        <v>2</v>
      </c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>
        <f t="shared" si="31"/>
        <v>0</v>
      </c>
      <c r="BW24" s="40">
        <f t="shared" ref="BW24:BW38" si="33">+BV24+BR24+BN24+BJ24</f>
        <v>0</v>
      </c>
      <c r="BX24" s="40"/>
      <c r="BY24" s="40"/>
      <c r="BZ24" s="40"/>
      <c r="CA24" s="40"/>
      <c r="CB24" s="40"/>
      <c r="CC24" s="40"/>
      <c r="CD24" s="40"/>
      <c r="CE24" s="40"/>
      <c r="CF24" s="40"/>
      <c r="CG24" s="40"/>
      <c r="CH24" s="40"/>
      <c r="CI24" s="40"/>
      <c r="CJ24" s="40"/>
      <c r="CK24" s="40"/>
      <c r="CL24" s="40"/>
      <c r="CM24" s="40">
        <f>+CL24+CK24+CJ24</f>
        <v>0</v>
      </c>
      <c r="CN24" s="40">
        <f t="shared" ref="CN24:CN29" si="34">+CM24+CI24+CE24+CA24</f>
        <v>0</v>
      </c>
    </row>
    <row r="25" spans="1:121" x14ac:dyDescent="0.2">
      <c r="A25" s="23"/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>
        <f t="shared" si="31"/>
        <v>0</v>
      </c>
      <c r="BW25" s="40">
        <f t="shared" si="33"/>
        <v>0</v>
      </c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0"/>
      <c r="CJ25" s="40"/>
      <c r="CK25" s="40"/>
      <c r="CL25" s="40"/>
      <c r="CM25" s="40">
        <f>+CL25+CK25+CJ25</f>
        <v>0</v>
      </c>
      <c r="CN25" s="40">
        <f t="shared" si="34"/>
        <v>0</v>
      </c>
    </row>
    <row r="26" spans="1:121" x14ac:dyDescent="0.2">
      <c r="A26" s="24" t="s">
        <v>9</v>
      </c>
      <c r="B26" s="39">
        <f t="shared" ref="B26:AG26" si="35">++B27+B29</f>
        <v>55</v>
      </c>
      <c r="C26" s="39">
        <f t="shared" si="35"/>
        <v>1439</v>
      </c>
      <c r="D26" s="39">
        <f t="shared" si="35"/>
        <v>9599</v>
      </c>
      <c r="E26" s="39">
        <f t="shared" si="35"/>
        <v>23972</v>
      </c>
      <c r="F26" s="39" t="e">
        <f t="shared" si="35"/>
        <v>#REF!</v>
      </c>
      <c r="G26" s="39" t="e">
        <f t="shared" si="35"/>
        <v>#REF!</v>
      </c>
      <c r="H26" s="39" t="e">
        <f t="shared" si="35"/>
        <v>#REF!</v>
      </c>
      <c r="I26" s="39" t="e">
        <f t="shared" si="35"/>
        <v>#REF!</v>
      </c>
      <c r="J26" s="39" t="e">
        <f t="shared" si="35"/>
        <v>#REF!</v>
      </c>
      <c r="K26" s="39" t="e">
        <f t="shared" si="35"/>
        <v>#REF!</v>
      </c>
      <c r="L26" s="39" t="e">
        <f t="shared" si="35"/>
        <v>#REF!</v>
      </c>
      <c r="M26" s="39" t="e">
        <f t="shared" si="35"/>
        <v>#REF!</v>
      </c>
      <c r="N26" s="39" t="e">
        <f t="shared" si="35"/>
        <v>#REF!</v>
      </c>
      <c r="O26" s="39" t="e">
        <f t="shared" si="35"/>
        <v>#REF!</v>
      </c>
      <c r="P26" s="39" t="e">
        <f t="shared" si="35"/>
        <v>#REF!</v>
      </c>
      <c r="Q26" s="39" t="e">
        <f t="shared" si="35"/>
        <v>#REF!</v>
      </c>
      <c r="R26" s="39" t="e">
        <f t="shared" si="35"/>
        <v>#REF!</v>
      </c>
      <c r="S26" s="39" t="e">
        <f t="shared" si="35"/>
        <v>#REF!</v>
      </c>
      <c r="T26" s="39" t="e">
        <f t="shared" si="35"/>
        <v>#REF!</v>
      </c>
      <c r="U26" s="39" t="e">
        <f t="shared" si="35"/>
        <v>#REF!</v>
      </c>
      <c r="V26" s="39" t="e">
        <f t="shared" si="35"/>
        <v>#REF!</v>
      </c>
      <c r="W26" s="39">
        <f t="shared" si="35"/>
        <v>428430</v>
      </c>
      <c r="X26" s="39">
        <f t="shared" si="35"/>
        <v>463495</v>
      </c>
      <c r="Y26" s="39">
        <f t="shared" si="35"/>
        <v>40256</v>
      </c>
      <c r="Z26" s="39">
        <f t="shared" si="35"/>
        <v>40696</v>
      </c>
      <c r="AA26" s="39">
        <f t="shared" si="35"/>
        <v>54043</v>
      </c>
      <c r="AB26" s="39">
        <f t="shared" si="35"/>
        <v>134995</v>
      </c>
      <c r="AC26" s="39">
        <f t="shared" si="35"/>
        <v>46634</v>
      </c>
      <c r="AD26" s="39">
        <f t="shared" si="35"/>
        <v>55482</v>
      </c>
      <c r="AE26" s="39">
        <f t="shared" si="35"/>
        <v>46870</v>
      </c>
      <c r="AF26" s="39">
        <f t="shared" si="35"/>
        <v>148986</v>
      </c>
      <c r="AG26" s="39">
        <f t="shared" si="35"/>
        <v>49772</v>
      </c>
      <c r="AH26" s="39">
        <f t="shared" ref="AH26:BJ26" si="36">++AH27+AH29</f>
        <v>52473</v>
      </c>
      <c r="AI26" s="39">
        <f t="shared" si="36"/>
        <v>47121</v>
      </c>
      <c r="AJ26" s="39">
        <f t="shared" si="36"/>
        <v>149366</v>
      </c>
      <c r="AK26" s="39">
        <f t="shared" si="36"/>
        <v>48055</v>
      </c>
      <c r="AL26" s="39">
        <f t="shared" si="36"/>
        <v>43864</v>
      </c>
      <c r="AM26" s="39">
        <f t="shared" si="36"/>
        <v>62634</v>
      </c>
      <c r="AN26" s="39">
        <f t="shared" si="36"/>
        <v>154553</v>
      </c>
      <c r="AO26" s="39">
        <f t="shared" si="36"/>
        <v>495981</v>
      </c>
      <c r="AP26" s="39">
        <f t="shared" si="36"/>
        <v>48061</v>
      </c>
      <c r="AQ26" s="39">
        <f t="shared" ref="AQ26:AW26" si="37">++AQ27+AQ29</f>
        <v>43613</v>
      </c>
      <c r="AR26" s="39">
        <f t="shared" si="37"/>
        <v>51233</v>
      </c>
      <c r="AS26" s="39">
        <f t="shared" si="37"/>
        <v>142907</v>
      </c>
      <c r="AT26" s="39">
        <f t="shared" si="37"/>
        <v>52254</v>
      </c>
      <c r="AU26" s="39">
        <f t="shared" si="37"/>
        <v>59483</v>
      </c>
      <c r="AV26" s="39">
        <f t="shared" si="37"/>
        <v>47281</v>
      </c>
      <c r="AW26" s="39">
        <f t="shared" si="37"/>
        <v>159018</v>
      </c>
      <c r="AX26" s="39">
        <f t="shared" si="36"/>
        <v>56525</v>
      </c>
      <c r="AY26" s="39">
        <f>++AY27+AY29</f>
        <v>59012</v>
      </c>
      <c r="AZ26" s="39">
        <f>++AZ27+AZ29</f>
        <v>51265</v>
      </c>
      <c r="BA26" s="39">
        <f t="shared" si="36"/>
        <v>166802</v>
      </c>
      <c r="BB26" s="39">
        <f>++BB27+BB29</f>
        <v>54280</v>
      </c>
      <c r="BC26" s="39">
        <f>++BC27+BC29</f>
        <v>46739</v>
      </c>
      <c r="BD26" s="39">
        <f>++BD27+BD29</f>
        <v>69628</v>
      </c>
      <c r="BE26" s="39">
        <f>++BE27+BE29</f>
        <v>170647</v>
      </c>
      <c r="BF26" s="39">
        <f>++BF27+BF29</f>
        <v>639374</v>
      </c>
      <c r="BG26" s="39">
        <f t="shared" si="36"/>
        <v>52363</v>
      </c>
      <c r="BH26" s="39">
        <f t="shared" si="36"/>
        <v>51066</v>
      </c>
      <c r="BI26" s="39">
        <f t="shared" si="36"/>
        <v>63063</v>
      </c>
      <c r="BJ26" s="39">
        <f t="shared" si="36"/>
        <v>166492</v>
      </c>
      <c r="BK26" s="39">
        <f t="shared" ref="BK26:BU26" si="38">++BK27+BK29</f>
        <v>64745</v>
      </c>
      <c r="BL26" s="39">
        <f t="shared" si="38"/>
        <v>68868</v>
      </c>
      <c r="BM26" s="39">
        <f t="shared" si="38"/>
        <v>57075</v>
      </c>
      <c r="BN26" s="39">
        <f t="shared" si="38"/>
        <v>190688</v>
      </c>
      <c r="BO26" s="39">
        <f t="shared" si="38"/>
        <v>71391</v>
      </c>
      <c r="BP26" s="39">
        <f t="shared" si="38"/>
        <v>69937</v>
      </c>
      <c r="BQ26" s="39">
        <f t="shared" si="38"/>
        <v>61838</v>
      </c>
      <c r="BR26" s="39">
        <f t="shared" si="38"/>
        <v>203166</v>
      </c>
      <c r="BS26" s="39">
        <f t="shared" si="38"/>
        <v>70505</v>
      </c>
      <c r="BT26" s="39">
        <f t="shared" si="38"/>
        <v>62091</v>
      </c>
      <c r="BU26" s="39">
        <f t="shared" si="38"/>
        <v>86396</v>
      </c>
      <c r="BV26" s="39">
        <f t="shared" si="31"/>
        <v>218992</v>
      </c>
      <c r="BW26" s="39">
        <f t="shared" si="33"/>
        <v>779338</v>
      </c>
      <c r="BX26" s="39">
        <f t="shared" ref="BX26:CL26" si="39">++BX27+BX29</f>
        <v>0</v>
      </c>
      <c r="BY26" s="39" t="e">
        <f t="shared" si="39"/>
        <v>#REF!</v>
      </c>
      <c r="BZ26" s="39" t="e">
        <f t="shared" si="39"/>
        <v>#REF!</v>
      </c>
      <c r="CA26" s="39" t="e">
        <f t="shared" si="39"/>
        <v>#REF!</v>
      </c>
      <c r="CB26" s="39" t="e">
        <f t="shared" si="39"/>
        <v>#REF!</v>
      </c>
      <c r="CC26" s="39" t="e">
        <f t="shared" si="39"/>
        <v>#REF!</v>
      </c>
      <c r="CD26" s="39" t="e">
        <f t="shared" si="39"/>
        <v>#REF!</v>
      </c>
      <c r="CE26" s="39" t="e">
        <f t="shared" si="39"/>
        <v>#REF!</v>
      </c>
      <c r="CF26" s="39" t="e">
        <f t="shared" si="39"/>
        <v>#REF!</v>
      </c>
      <c r="CG26" s="39" t="e">
        <f t="shared" si="39"/>
        <v>#REF!</v>
      </c>
      <c r="CH26" s="39" t="e">
        <f t="shared" si="39"/>
        <v>#REF!</v>
      </c>
      <c r="CI26" s="39" t="e">
        <f t="shared" si="39"/>
        <v>#REF!</v>
      </c>
      <c r="CJ26" s="39" t="e">
        <f t="shared" si="39"/>
        <v>#REF!</v>
      </c>
      <c r="CK26" s="39" t="e">
        <f t="shared" si="39"/>
        <v>#REF!</v>
      </c>
      <c r="CL26" s="39" t="e">
        <f t="shared" si="39"/>
        <v>#REF!</v>
      </c>
      <c r="CM26" s="39" t="e">
        <f>+CL26+CK26+CJ26</f>
        <v>#REF!</v>
      </c>
      <c r="CN26" s="39" t="e">
        <f t="shared" si="34"/>
        <v>#REF!</v>
      </c>
    </row>
    <row r="27" spans="1:121" s="8" customFormat="1" x14ac:dyDescent="0.2">
      <c r="A27" s="23" t="s">
        <v>7</v>
      </c>
      <c r="B27" s="41">
        <f>+[1]Tabelas!D12</f>
        <v>55</v>
      </c>
      <c r="C27" s="41">
        <f>+[1]Tabelas!E12</f>
        <v>1439</v>
      </c>
      <c r="D27" s="41">
        <f>+[1]Tabelas!F12</f>
        <v>9599</v>
      </c>
      <c r="E27" s="41">
        <f>+[1]Tabelas!G12</f>
        <v>23972</v>
      </c>
      <c r="F27" s="41">
        <f>+[1]Tabelas!H12</f>
        <v>35065</v>
      </c>
      <c r="G27" s="41">
        <f>+[1]Tabelas!I12</f>
        <v>25381</v>
      </c>
      <c r="H27" s="41">
        <f>+[1]Tabelas!J12</f>
        <v>28581</v>
      </c>
      <c r="I27" s="41">
        <f>+[1]Tabelas!K12</f>
        <v>31593</v>
      </c>
      <c r="J27" s="41">
        <f>+[1]Tabelas!L12</f>
        <v>85555</v>
      </c>
      <c r="K27" s="41">
        <f>+[1]Tabelas!M12</f>
        <v>33984</v>
      </c>
      <c r="L27" s="41">
        <f>+[1]Tabelas!N12</f>
        <v>38378</v>
      </c>
      <c r="M27" s="41">
        <f>+[1]Tabelas!O12</f>
        <v>36168</v>
      </c>
      <c r="N27" s="41">
        <f>+[1]Tabelas!P12</f>
        <v>108530</v>
      </c>
      <c r="O27" s="41">
        <f>+[1]Tabelas!Q12</f>
        <v>39139</v>
      </c>
      <c r="P27" s="41">
        <f>+[1]Tabelas!R12</f>
        <v>39016</v>
      </c>
      <c r="Q27" s="41">
        <f>+[1]Tabelas!S12</f>
        <v>33517</v>
      </c>
      <c r="R27" s="41">
        <f>+[1]Tabelas!T12</f>
        <v>111672</v>
      </c>
      <c r="S27" s="41">
        <f>+[1]Tabelas!U12</f>
        <v>37054</v>
      </c>
      <c r="T27" s="41">
        <f>+[1]Tabelas!V12</f>
        <v>35765</v>
      </c>
      <c r="U27" s="41">
        <f>+[1]Tabelas!W12</f>
        <v>49773</v>
      </c>
      <c r="V27" s="41">
        <f>+[1]Tabelas!X12</f>
        <v>122592</v>
      </c>
      <c r="W27" s="41">
        <f>+[1]Tabelas!Y12</f>
        <v>428349</v>
      </c>
      <c r="X27" s="41">
        <f>+[1]Tabelas!Z12</f>
        <v>463414</v>
      </c>
      <c r="Y27" s="41">
        <f>+[1]Tabelas!AA12</f>
        <v>40256</v>
      </c>
      <c r="Z27" s="41">
        <f>+[1]Tabelas!AB12</f>
        <v>40057</v>
      </c>
      <c r="AA27" s="41">
        <f>+[1]Tabelas!AC12</f>
        <v>50096</v>
      </c>
      <c r="AB27" s="41">
        <f>+[1]Tabelas!AD12</f>
        <v>130409</v>
      </c>
      <c r="AC27" s="41">
        <f>+[1]Tabelas!AE12</f>
        <v>43541</v>
      </c>
      <c r="AD27" s="41">
        <f>+[1]Tabelas!AF12</f>
        <v>52107</v>
      </c>
      <c r="AE27" s="41">
        <f>+[1]Tabelas!AG12</f>
        <v>43632</v>
      </c>
      <c r="AF27" s="41">
        <f>+[1]Tabelas!AH12</f>
        <v>139280</v>
      </c>
      <c r="AG27" s="41">
        <f>+[1]Tabelas!AI12</f>
        <v>46089</v>
      </c>
      <c r="AH27" s="41">
        <f>+[1]Tabelas!AJ12</f>
        <v>48422</v>
      </c>
      <c r="AI27" s="41">
        <f>+[1]Tabelas!AK12</f>
        <v>43360</v>
      </c>
      <c r="AJ27" s="41">
        <f>+[1]Tabelas!AL12</f>
        <v>137871</v>
      </c>
      <c r="AK27" s="41">
        <f>+[1]Tabelas!AM12</f>
        <v>44388</v>
      </c>
      <c r="AL27" s="41">
        <f>+[1]Tabelas!AN12</f>
        <v>40464</v>
      </c>
      <c r="AM27" s="41">
        <f>+[1]Tabelas!AO12</f>
        <v>58017</v>
      </c>
      <c r="AN27" s="41">
        <f>+[1]Tabelas!AP12</f>
        <v>142869</v>
      </c>
      <c r="AO27" s="41">
        <f>+[1]Tabelas!AQ12</f>
        <v>465577</v>
      </c>
      <c r="AP27" s="41">
        <f>+[1]Tabelas!AR12</f>
        <v>43883</v>
      </c>
      <c r="AQ27" s="41">
        <f>+[1]Tabelas!AS12</f>
        <v>40135</v>
      </c>
      <c r="AR27" s="41">
        <f>+[1]Tabelas!AT12</f>
        <v>47009</v>
      </c>
      <c r="AS27" s="41">
        <f>+[1]Tabelas!AU12</f>
        <v>131027</v>
      </c>
      <c r="AT27" s="41">
        <f>+[1]Tabelas!AV12</f>
        <v>48240</v>
      </c>
      <c r="AU27" s="41">
        <f>+[1]Tabelas!AW12</f>
        <v>55585</v>
      </c>
      <c r="AV27" s="41">
        <f>+[1]Tabelas!AX12</f>
        <v>43775</v>
      </c>
      <c r="AW27" s="41">
        <f>+[1]Tabelas!AY12</f>
        <v>147600</v>
      </c>
      <c r="AX27" s="41">
        <f>+[1]Tabelas!AZ12</f>
        <v>52247</v>
      </c>
      <c r="AY27" s="41">
        <f>+[1]Tabelas!BA12</f>
        <v>54511</v>
      </c>
      <c r="AZ27" s="41">
        <f>+[1]Tabelas!BB12</f>
        <v>47489</v>
      </c>
      <c r="BA27" s="41">
        <f>+[1]Tabelas!BC12</f>
        <v>154247</v>
      </c>
      <c r="BB27" s="41">
        <f>+[1]Tabelas!BD12</f>
        <v>50788</v>
      </c>
      <c r="BC27" s="41">
        <f>+[1]Tabelas!BE12</f>
        <v>43773</v>
      </c>
      <c r="BD27" s="41">
        <f>+[1]Tabelas!BF12</f>
        <v>65157</v>
      </c>
      <c r="BE27" s="41">
        <f>+[1]Tabelas!BG12</f>
        <v>159718</v>
      </c>
      <c r="BF27" s="41">
        <f>+[1]Tabelas!BH12</f>
        <v>592592</v>
      </c>
      <c r="BG27" s="41">
        <f>+[1]Tabelas!BI12</f>
        <v>48754</v>
      </c>
      <c r="BH27" s="41">
        <f>+[1]Tabelas!BJ12</f>
        <v>47798</v>
      </c>
      <c r="BI27" s="41">
        <f>+[1]Tabelas!BK12</f>
        <v>59374</v>
      </c>
      <c r="BJ27" s="41">
        <f>+[1]Tabelas!BL12</f>
        <v>155926</v>
      </c>
      <c r="BK27" s="41">
        <f>+[1]Tabelas!BM12</f>
        <v>61195</v>
      </c>
      <c r="BL27" s="41">
        <f>+[1]Tabelas!BN12</f>
        <v>64801</v>
      </c>
      <c r="BM27" s="41">
        <f>+[1]Tabelas!BO12</f>
        <v>53579</v>
      </c>
      <c r="BN27" s="41">
        <f>+[1]Tabelas!BP12</f>
        <v>179575</v>
      </c>
      <c r="BO27" s="41">
        <f>+[1]Tabelas!BQ12</f>
        <v>67383</v>
      </c>
      <c r="BP27" s="41">
        <f>+[1]Tabelas!BR12</f>
        <v>65706</v>
      </c>
      <c r="BQ27" s="41">
        <f>+[1]Tabelas!BS12</f>
        <v>58123</v>
      </c>
      <c r="BR27" s="41">
        <f>+[1]Tabelas!BT12</f>
        <v>191212</v>
      </c>
      <c r="BS27" s="41">
        <f>+[1]Tabelas!BU12</f>
        <v>66457</v>
      </c>
      <c r="BT27" s="41">
        <f>+[1]Tabelas!BV12</f>
        <v>58558</v>
      </c>
      <c r="BU27" s="41">
        <f>+[1]Tabelas!BW12</f>
        <v>81507</v>
      </c>
      <c r="BV27" s="41">
        <f>+[1]Tabelas!BX12</f>
        <v>206522</v>
      </c>
      <c r="BW27" s="41">
        <f t="shared" si="33"/>
        <v>733235</v>
      </c>
      <c r="BX27" s="41"/>
      <c r="BY27" s="41" t="e">
        <f>+[1]Tabelas!CA12</f>
        <v>#REF!</v>
      </c>
      <c r="BZ27" s="41" t="e">
        <f>+[1]Tabelas!CB12</f>
        <v>#REF!</v>
      </c>
      <c r="CA27" s="41" t="e">
        <f>+[1]Tabelas!CC12</f>
        <v>#REF!</v>
      </c>
      <c r="CB27" s="41" t="e">
        <f>+[1]Tabelas!CD12</f>
        <v>#REF!</v>
      </c>
      <c r="CC27" s="41" t="e">
        <f>+[1]Tabelas!CE12</f>
        <v>#REF!</v>
      </c>
      <c r="CD27" s="41" t="e">
        <f>+[1]Tabelas!CF12</f>
        <v>#REF!</v>
      </c>
      <c r="CE27" s="41" t="e">
        <f>+[1]Tabelas!CG12</f>
        <v>#REF!</v>
      </c>
      <c r="CF27" s="41" t="e">
        <f>+[1]Tabelas!CH12</f>
        <v>#REF!</v>
      </c>
      <c r="CG27" s="41" t="e">
        <f>+[1]Tabelas!CI12</f>
        <v>#REF!</v>
      </c>
      <c r="CH27" s="41" t="e">
        <f>+[1]Tabelas!CJ12</f>
        <v>#REF!</v>
      </c>
      <c r="CI27" s="41" t="e">
        <f>+[1]Tabelas!CK12</f>
        <v>#REF!</v>
      </c>
      <c r="CJ27" s="41" t="e">
        <f>+[1]Tabelas!CL12</f>
        <v>#REF!</v>
      </c>
      <c r="CK27" s="41" t="e">
        <f>+[1]Tabelas!CM12</f>
        <v>#REF!</v>
      </c>
      <c r="CL27" s="41" t="e">
        <f>+[1]Tabelas!CN12</f>
        <v>#REF!</v>
      </c>
      <c r="CM27" s="41" t="e">
        <f>+[1]Tabelas!CO12</f>
        <v>#REF!</v>
      </c>
      <c r="CN27" s="41" t="e">
        <f t="shared" si="34"/>
        <v>#REF!</v>
      </c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</row>
    <row r="28" spans="1:121" s="8" customFormat="1" x14ac:dyDescent="0.2">
      <c r="A28" s="23" t="s">
        <v>6</v>
      </c>
      <c r="B28" s="41">
        <f>+[1]Tabelas!D11</f>
        <v>8</v>
      </c>
      <c r="C28" s="41">
        <f>+[1]Tabelas!E11</f>
        <v>9</v>
      </c>
      <c r="D28" s="41">
        <f>+[1]Tabelas!F11</f>
        <v>21</v>
      </c>
      <c r="E28" s="41">
        <f>+[1]Tabelas!G11</f>
        <v>14</v>
      </c>
      <c r="F28" s="41">
        <f>+[1]Tabelas!H11</f>
        <v>52</v>
      </c>
      <c r="G28" s="41">
        <f>+[1]Tabelas!I11</f>
        <v>24</v>
      </c>
      <c r="H28" s="41">
        <f>+[1]Tabelas!J11</f>
        <v>28</v>
      </c>
      <c r="I28" s="41">
        <f>+[1]Tabelas!K11</f>
        <v>27</v>
      </c>
      <c r="J28" s="41">
        <f>+[1]Tabelas!L11</f>
        <v>79</v>
      </c>
      <c r="K28" s="41">
        <f>+[1]Tabelas!M11</f>
        <v>12</v>
      </c>
      <c r="L28" s="41">
        <f>+[1]Tabelas!N11</f>
        <v>16</v>
      </c>
      <c r="M28" s="41">
        <f>+[1]Tabelas!O11</f>
        <v>11</v>
      </c>
      <c r="N28" s="41">
        <f>+[1]Tabelas!P11</f>
        <v>39</v>
      </c>
      <c r="O28" s="41">
        <f>+[1]Tabelas!Q11</f>
        <v>9</v>
      </c>
      <c r="P28" s="41">
        <f>+[1]Tabelas!R11</f>
        <v>21</v>
      </c>
      <c r="Q28" s="41">
        <f>+[1]Tabelas!S11</f>
        <v>25</v>
      </c>
      <c r="R28" s="41">
        <f>+[1]Tabelas!T11</f>
        <v>55</v>
      </c>
      <c r="S28" s="41">
        <f>+[1]Tabelas!U11</f>
        <v>15</v>
      </c>
      <c r="T28" s="41">
        <f>+[1]Tabelas!V11</f>
        <v>20</v>
      </c>
      <c r="U28" s="41">
        <f>+[1]Tabelas!W11</f>
        <v>22</v>
      </c>
      <c r="V28" s="41">
        <f>+[1]Tabelas!X11</f>
        <v>57</v>
      </c>
      <c r="W28" s="41">
        <f>+[1]Tabelas!Y11</f>
        <v>230</v>
      </c>
      <c r="X28" s="41">
        <f>+[1]Tabelas!Z11</f>
        <v>282</v>
      </c>
      <c r="Y28" s="41">
        <f>+[1]Tabelas!AA11</f>
        <v>12</v>
      </c>
      <c r="Z28" s="41">
        <f>+[1]Tabelas!AB11</f>
        <v>15</v>
      </c>
      <c r="AA28" s="41">
        <f>+[1]Tabelas!AC11</f>
        <v>25</v>
      </c>
      <c r="AB28" s="41">
        <f>+[1]Tabelas!AD11</f>
        <v>52</v>
      </c>
      <c r="AC28" s="41">
        <f>+[1]Tabelas!AE11</f>
        <v>16</v>
      </c>
      <c r="AD28" s="41">
        <f>+[1]Tabelas!AF11</f>
        <v>47</v>
      </c>
      <c r="AE28" s="41">
        <f>+[1]Tabelas!AG11</f>
        <v>20</v>
      </c>
      <c r="AF28" s="41">
        <f>+[1]Tabelas!AH11</f>
        <v>83</v>
      </c>
      <c r="AG28" s="41">
        <f>+[1]Tabelas!AI11</f>
        <v>33</v>
      </c>
      <c r="AH28" s="41">
        <f>+[1]Tabelas!AJ11</f>
        <v>38</v>
      </c>
      <c r="AI28" s="41">
        <f>+[1]Tabelas!AK11</f>
        <v>20</v>
      </c>
      <c r="AJ28" s="41">
        <f>+[1]Tabelas!AL11</f>
        <v>91</v>
      </c>
      <c r="AK28" s="41">
        <f>+[1]Tabelas!AM11</f>
        <v>39</v>
      </c>
      <c r="AL28" s="41">
        <f>+[1]Tabelas!AN11</f>
        <v>26</v>
      </c>
      <c r="AM28" s="41">
        <f>+[1]Tabelas!AO11</f>
        <v>46</v>
      </c>
      <c r="AN28" s="41">
        <f>+[1]Tabelas!AP11</f>
        <v>111</v>
      </c>
      <c r="AO28" s="41">
        <f>+[1]Tabelas!AQ11</f>
        <v>272</v>
      </c>
      <c r="AP28" s="41">
        <f>+[1]Tabelas!AR11</f>
        <v>27</v>
      </c>
      <c r="AQ28" s="41">
        <f>+[1]Tabelas!AS11</f>
        <v>28</v>
      </c>
      <c r="AR28" s="41">
        <f>+[1]Tabelas!AT11</f>
        <v>26</v>
      </c>
      <c r="AS28" s="41">
        <f>+[1]Tabelas!AU11</f>
        <v>81</v>
      </c>
      <c r="AT28" s="41">
        <f>+[1]Tabelas!AV11</f>
        <v>26</v>
      </c>
      <c r="AU28" s="41">
        <f>+[1]Tabelas!AW11</f>
        <v>24</v>
      </c>
      <c r="AV28" s="41">
        <f>+[1]Tabelas!AX11</f>
        <v>30</v>
      </c>
      <c r="AW28" s="41">
        <f>+[1]Tabelas!AY11</f>
        <v>80</v>
      </c>
      <c r="AX28" s="41">
        <f>+[1]Tabelas!AZ11</f>
        <v>25</v>
      </c>
      <c r="AY28" s="41">
        <f>+[1]Tabelas!BA11</f>
        <v>24</v>
      </c>
      <c r="AZ28" s="41">
        <f>+[1]Tabelas!BB11</f>
        <v>33</v>
      </c>
      <c r="BA28" s="41">
        <f>+[1]Tabelas!BC11</f>
        <v>82</v>
      </c>
      <c r="BB28" s="41">
        <f>+[1]Tabelas!BD11</f>
        <v>31</v>
      </c>
      <c r="BC28" s="41">
        <f>+[1]Tabelas!BE11</f>
        <v>26</v>
      </c>
      <c r="BD28" s="41">
        <f>+[1]Tabelas!BF11</f>
        <v>32</v>
      </c>
      <c r="BE28" s="41">
        <f>+[1]Tabelas!BG11</f>
        <v>89</v>
      </c>
      <c r="BF28" s="41">
        <f>+[1]Tabelas!BH11</f>
        <v>332</v>
      </c>
      <c r="BG28" s="41">
        <f>+[1]Tabelas!BI11</f>
        <v>31</v>
      </c>
      <c r="BH28" s="41">
        <f>+[1]Tabelas!BJ11</f>
        <v>46</v>
      </c>
      <c r="BI28" s="41">
        <f>+[1]Tabelas!BK11</f>
        <v>43</v>
      </c>
      <c r="BJ28" s="41">
        <f>+[1]Tabelas!BL11</f>
        <v>120</v>
      </c>
      <c r="BK28" s="41">
        <f>+[1]Tabelas!BM11</f>
        <v>29</v>
      </c>
      <c r="BL28" s="41">
        <f>+[1]Tabelas!BN11</f>
        <v>30</v>
      </c>
      <c r="BM28" s="41">
        <f>+[1]Tabelas!BO11</f>
        <v>62</v>
      </c>
      <c r="BN28" s="41">
        <f>+[1]Tabelas!BP11</f>
        <v>121</v>
      </c>
      <c r="BO28" s="41">
        <f>+[1]Tabelas!BQ11</f>
        <v>63</v>
      </c>
      <c r="BP28" s="41">
        <f>+[1]Tabelas!BR11</f>
        <v>47</v>
      </c>
      <c r="BQ28" s="41">
        <f>+[1]Tabelas!BS11</f>
        <v>34</v>
      </c>
      <c r="BR28" s="41">
        <f>+[1]Tabelas!BT11</f>
        <v>144</v>
      </c>
      <c r="BS28" s="41">
        <f>+[1]Tabelas!BU11</f>
        <v>41</v>
      </c>
      <c r="BT28" s="41">
        <f>+[1]Tabelas!BV11</f>
        <v>30</v>
      </c>
      <c r="BU28" s="41">
        <f>+[1]Tabelas!BW11</f>
        <v>32</v>
      </c>
      <c r="BV28" s="41">
        <f>+[1]Tabelas!BX11</f>
        <v>103</v>
      </c>
      <c r="BW28" s="41">
        <f t="shared" si="33"/>
        <v>488</v>
      </c>
      <c r="BX28" s="41"/>
      <c r="BY28" s="41" t="e">
        <f>+[1]Tabelas!CA11</f>
        <v>#REF!</v>
      </c>
      <c r="BZ28" s="41" t="e">
        <f>+[1]Tabelas!CB11</f>
        <v>#REF!</v>
      </c>
      <c r="CA28" s="41" t="e">
        <f>+[1]Tabelas!CC11</f>
        <v>#REF!</v>
      </c>
      <c r="CB28" s="41" t="e">
        <f>+[1]Tabelas!CD11</f>
        <v>#REF!</v>
      </c>
      <c r="CC28" s="41" t="e">
        <f>+[1]Tabelas!CE11</f>
        <v>#REF!</v>
      </c>
      <c r="CD28" s="41" t="e">
        <f>+[1]Tabelas!CF11</f>
        <v>#REF!</v>
      </c>
      <c r="CE28" s="41" t="e">
        <f>+[1]Tabelas!CG11</f>
        <v>#REF!</v>
      </c>
      <c r="CF28" s="41" t="e">
        <f>+[1]Tabelas!CH11</f>
        <v>#REF!</v>
      </c>
      <c r="CG28" s="41" t="e">
        <f>+[1]Tabelas!CI11</f>
        <v>#REF!</v>
      </c>
      <c r="CH28" s="41" t="e">
        <f>+[1]Tabelas!CJ11</f>
        <v>#REF!</v>
      </c>
      <c r="CI28" s="41" t="e">
        <f>+[1]Tabelas!CK11</f>
        <v>#REF!</v>
      </c>
      <c r="CJ28" s="41" t="e">
        <f>+[1]Tabelas!CL11</f>
        <v>#REF!</v>
      </c>
      <c r="CK28" s="41" t="e">
        <f>+[1]Tabelas!CM11</f>
        <v>#REF!</v>
      </c>
      <c r="CL28" s="41" t="e">
        <f>+[1]Tabelas!CN11</f>
        <v>#REF!</v>
      </c>
      <c r="CM28" s="41" t="e">
        <f>+[1]Tabelas!CO11</f>
        <v>#REF!</v>
      </c>
      <c r="CN28" s="41" t="e">
        <f t="shared" si="34"/>
        <v>#REF!</v>
      </c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</row>
    <row r="29" spans="1:121" s="8" customFormat="1" x14ac:dyDescent="0.2">
      <c r="A29" s="23" t="s">
        <v>8</v>
      </c>
      <c r="B29" s="41">
        <f>+[1]Tabelas!D15</f>
        <v>0</v>
      </c>
      <c r="C29" s="41">
        <f>+[1]Tabelas!E15</f>
        <v>0</v>
      </c>
      <c r="D29" s="41">
        <f>+[1]Tabelas!F15</f>
        <v>0</v>
      </c>
      <c r="E29" s="41">
        <f>+[1]Tabelas!G15</f>
        <v>0</v>
      </c>
      <c r="F29" s="41" t="e">
        <f>+[1]Tabelas!H15</f>
        <v>#REF!</v>
      </c>
      <c r="G29" s="41" t="e">
        <f>+[1]Tabelas!I15</f>
        <v>#REF!</v>
      </c>
      <c r="H29" s="41" t="e">
        <f>+[1]Tabelas!J15</f>
        <v>#REF!</v>
      </c>
      <c r="I29" s="41" t="e">
        <f>+[1]Tabelas!K15</f>
        <v>#REF!</v>
      </c>
      <c r="J29" s="41" t="e">
        <f>+[1]Tabelas!L15</f>
        <v>#REF!</v>
      </c>
      <c r="K29" s="41" t="e">
        <f>+[1]Tabelas!M15</f>
        <v>#REF!</v>
      </c>
      <c r="L29" s="41" t="e">
        <f>+[1]Tabelas!N15</f>
        <v>#REF!</v>
      </c>
      <c r="M29" s="41" t="e">
        <f>+[1]Tabelas!O15</f>
        <v>#REF!</v>
      </c>
      <c r="N29" s="41" t="e">
        <f>+[1]Tabelas!P15</f>
        <v>#REF!</v>
      </c>
      <c r="O29" s="41" t="e">
        <f>+[1]Tabelas!Q15</f>
        <v>#REF!</v>
      </c>
      <c r="P29" s="41" t="e">
        <f>+[1]Tabelas!R15</f>
        <v>#REF!</v>
      </c>
      <c r="Q29" s="41" t="e">
        <f>+[1]Tabelas!S15</f>
        <v>#REF!</v>
      </c>
      <c r="R29" s="41" t="e">
        <f>+[1]Tabelas!T15</f>
        <v>#REF!</v>
      </c>
      <c r="S29" s="41" t="e">
        <f>+[1]Tabelas!U15</f>
        <v>#REF!</v>
      </c>
      <c r="T29" s="41" t="e">
        <f>+[1]Tabelas!V15</f>
        <v>#REF!</v>
      </c>
      <c r="U29" s="41" t="e">
        <f>+[1]Tabelas!W15</f>
        <v>#REF!</v>
      </c>
      <c r="V29" s="41" t="e">
        <f>+[1]Tabelas!X15</f>
        <v>#REF!</v>
      </c>
      <c r="W29" s="41">
        <f>+[1]Tabelas!Y15</f>
        <v>81</v>
      </c>
      <c r="X29" s="41">
        <f>+[1]Tabelas!Z15</f>
        <v>81</v>
      </c>
      <c r="Y29" s="41">
        <f>+[1]Tabelas!AA15</f>
        <v>0</v>
      </c>
      <c r="Z29" s="41">
        <f>+[1]Tabelas!AB15</f>
        <v>639</v>
      </c>
      <c r="AA29" s="41">
        <f>+[1]Tabelas!AC15</f>
        <v>3947</v>
      </c>
      <c r="AB29" s="41">
        <f>+[1]Tabelas!AD15</f>
        <v>4586</v>
      </c>
      <c r="AC29" s="41">
        <f>+[1]Tabelas!AE15</f>
        <v>3093</v>
      </c>
      <c r="AD29" s="41">
        <f>+[1]Tabelas!AF15</f>
        <v>3375</v>
      </c>
      <c r="AE29" s="41">
        <f>+[1]Tabelas!AG15</f>
        <v>3238</v>
      </c>
      <c r="AF29" s="41">
        <f>+[1]Tabelas!AH15</f>
        <v>9706</v>
      </c>
      <c r="AG29" s="41">
        <f>+[1]Tabelas!AI15</f>
        <v>3683</v>
      </c>
      <c r="AH29" s="41">
        <f>+[1]Tabelas!AJ15</f>
        <v>4051</v>
      </c>
      <c r="AI29" s="41">
        <f>+[1]Tabelas!AK15</f>
        <v>3761</v>
      </c>
      <c r="AJ29" s="41">
        <f>+[1]Tabelas!AL15</f>
        <v>11495</v>
      </c>
      <c r="AK29" s="41">
        <f>+[1]Tabelas!AM15</f>
        <v>3667</v>
      </c>
      <c r="AL29" s="41">
        <f>+[1]Tabelas!AN15</f>
        <v>3400</v>
      </c>
      <c r="AM29" s="41">
        <f>+[1]Tabelas!AO15</f>
        <v>4617</v>
      </c>
      <c r="AN29" s="41">
        <f>+[1]Tabelas!AP15</f>
        <v>11684</v>
      </c>
      <c r="AO29" s="41">
        <f>+[1]Tabelas!AQ15</f>
        <v>30404</v>
      </c>
      <c r="AP29" s="41">
        <f>+[1]Tabelas!AR15</f>
        <v>4178</v>
      </c>
      <c r="AQ29" s="41">
        <f>+[1]Tabelas!AS15</f>
        <v>3478</v>
      </c>
      <c r="AR29" s="41">
        <f>+[1]Tabelas!AT15</f>
        <v>4224</v>
      </c>
      <c r="AS29" s="41">
        <f>+[1]Tabelas!AU15</f>
        <v>11880</v>
      </c>
      <c r="AT29" s="41">
        <f>+[1]Tabelas!AV15</f>
        <v>4014</v>
      </c>
      <c r="AU29" s="41">
        <f>+[1]Tabelas!AW15</f>
        <v>3898</v>
      </c>
      <c r="AV29" s="41">
        <f>+[1]Tabelas!AX15</f>
        <v>3506</v>
      </c>
      <c r="AW29" s="41">
        <f>+[1]Tabelas!AY15</f>
        <v>11418</v>
      </c>
      <c r="AX29" s="41">
        <f>+[1]Tabelas!AZ15</f>
        <v>4278</v>
      </c>
      <c r="AY29" s="41">
        <f>+[1]Tabelas!BA15</f>
        <v>4501</v>
      </c>
      <c r="AZ29" s="41">
        <f>+[1]Tabelas!BB15</f>
        <v>3776</v>
      </c>
      <c r="BA29" s="41">
        <f>+[1]Tabelas!BC15</f>
        <v>12555</v>
      </c>
      <c r="BB29" s="41">
        <f>+[1]Tabelas!BD15</f>
        <v>3492</v>
      </c>
      <c r="BC29" s="41">
        <f>+[1]Tabelas!BE15</f>
        <v>2966</v>
      </c>
      <c r="BD29" s="41">
        <f>+[1]Tabelas!BF15</f>
        <v>4471</v>
      </c>
      <c r="BE29" s="41">
        <f>+[1]Tabelas!BG15</f>
        <v>10929</v>
      </c>
      <c r="BF29" s="41">
        <f>+[1]Tabelas!BH15</f>
        <v>46782</v>
      </c>
      <c r="BG29" s="41">
        <f>+[1]Tabelas!BI15</f>
        <v>3609</v>
      </c>
      <c r="BH29" s="41">
        <f>+[1]Tabelas!BJ15</f>
        <v>3268</v>
      </c>
      <c r="BI29" s="41">
        <f>+[1]Tabelas!BK15</f>
        <v>3689</v>
      </c>
      <c r="BJ29" s="41">
        <f>+[1]Tabelas!BL15</f>
        <v>10566</v>
      </c>
      <c r="BK29" s="41">
        <f>+[1]Tabelas!BM15</f>
        <v>3550</v>
      </c>
      <c r="BL29" s="41">
        <f>+[1]Tabelas!BN15</f>
        <v>4067</v>
      </c>
      <c r="BM29" s="41">
        <f>+[1]Tabelas!BO15</f>
        <v>3496</v>
      </c>
      <c r="BN29" s="41">
        <f>+[1]Tabelas!BP15</f>
        <v>11113</v>
      </c>
      <c r="BO29" s="41">
        <f>+[1]Tabelas!BQ15</f>
        <v>4008</v>
      </c>
      <c r="BP29" s="41">
        <f>+[1]Tabelas!BR15</f>
        <v>4231</v>
      </c>
      <c r="BQ29" s="41">
        <f>+[1]Tabelas!BS15</f>
        <v>3715</v>
      </c>
      <c r="BR29" s="41">
        <f>+[1]Tabelas!BT15</f>
        <v>11954</v>
      </c>
      <c r="BS29" s="41">
        <f>+[1]Tabelas!BU15</f>
        <v>4048</v>
      </c>
      <c r="BT29" s="41">
        <f>+[1]Tabelas!BV15</f>
        <v>3533</v>
      </c>
      <c r="BU29" s="41">
        <f>+[1]Tabelas!BW15</f>
        <v>4889</v>
      </c>
      <c r="BV29" s="41">
        <f>+[1]Tabelas!BX15</f>
        <v>12470</v>
      </c>
      <c r="BW29" s="41">
        <f t="shared" si="33"/>
        <v>46103</v>
      </c>
      <c r="BX29" s="41"/>
      <c r="BY29" s="41" t="e">
        <f>+[1]Tabelas!CA15</f>
        <v>#REF!</v>
      </c>
      <c r="BZ29" s="41" t="e">
        <f>+[1]Tabelas!CB15</f>
        <v>#REF!</v>
      </c>
      <c r="CA29" s="41" t="e">
        <f>+[1]Tabelas!CC15</f>
        <v>#REF!</v>
      </c>
      <c r="CB29" s="41" t="e">
        <f>+[1]Tabelas!CD15</f>
        <v>#REF!</v>
      </c>
      <c r="CC29" s="41" t="e">
        <f>+[1]Tabelas!CE15</f>
        <v>#REF!</v>
      </c>
      <c r="CD29" s="41" t="e">
        <f>+[1]Tabelas!CF15</f>
        <v>#REF!</v>
      </c>
      <c r="CE29" s="41" t="e">
        <f>+[1]Tabelas!CG15</f>
        <v>#REF!</v>
      </c>
      <c r="CF29" s="41" t="e">
        <f>+[1]Tabelas!CH15</f>
        <v>#REF!</v>
      </c>
      <c r="CG29" s="41" t="e">
        <f>+[1]Tabelas!CI15</f>
        <v>#REF!</v>
      </c>
      <c r="CH29" s="41" t="e">
        <f>+[1]Tabelas!CJ15</f>
        <v>#REF!</v>
      </c>
      <c r="CI29" s="41" t="e">
        <f>+[1]Tabelas!CK15</f>
        <v>#REF!</v>
      </c>
      <c r="CJ29" s="41" t="e">
        <f>+[1]Tabelas!CL15</f>
        <v>#REF!</v>
      </c>
      <c r="CK29" s="41" t="e">
        <f>+[1]Tabelas!CM15</f>
        <v>#REF!</v>
      </c>
      <c r="CL29" s="41" t="e">
        <f>+[1]Tabelas!CN15</f>
        <v>#REF!</v>
      </c>
      <c r="CM29" s="41" t="e">
        <f>+[1]Tabelas!CO15</f>
        <v>#REF!</v>
      </c>
      <c r="CN29" s="41" t="e">
        <f t="shared" si="34"/>
        <v>#REF!</v>
      </c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</row>
    <row r="30" spans="1:121" x14ac:dyDescent="0.2">
      <c r="A30" s="23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1"/>
      <c r="BB30" s="41"/>
      <c r="BC30" s="41"/>
      <c r="BD30" s="41"/>
      <c r="BE30" s="41"/>
      <c r="BF30" s="41"/>
      <c r="BG30" s="41"/>
      <c r="BH30" s="41"/>
      <c r="BI30" s="41"/>
      <c r="BJ30" s="41"/>
      <c r="BK30" s="41"/>
      <c r="BL30" s="41"/>
      <c r="BM30" s="41"/>
      <c r="BN30" s="41"/>
      <c r="BO30" s="41"/>
      <c r="BP30" s="41"/>
      <c r="BQ30" s="41"/>
      <c r="BR30" s="41"/>
      <c r="BS30" s="41"/>
      <c r="BT30" s="41"/>
      <c r="BU30" s="41"/>
      <c r="BV30" s="41"/>
      <c r="BW30" s="41"/>
      <c r="BX30" s="41"/>
      <c r="BY30" s="41"/>
      <c r="BZ30" s="41"/>
      <c r="CA30" s="41"/>
      <c r="CB30" s="41"/>
      <c r="CC30" s="41"/>
      <c r="CD30" s="41"/>
      <c r="CE30" s="41"/>
      <c r="CF30" s="41"/>
      <c r="CG30" s="41"/>
      <c r="CH30" s="41"/>
      <c r="CI30" s="41"/>
      <c r="CJ30" s="41"/>
      <c r="CK30" s="41"/>
      <c r="CL30" s="41"/>
      <c r="CM30" s="41"/>
      <c r="CN30" s="41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</row>
    <row r="31" spans="1:121" x14ac:dyDescent="0.2">
      <c r="A31" s="24" t="s">
        <v>107</v>
      </c>
      <c r="B31" s="39" t="e">
        <f t="shared" ref="B31:AG31" si="40">++B32+B34</f>
        <v>#REF!</v>
      </c>
      <c r="C31" s="39" t="e">
        <f t="shared" si="40"/>
        <v>#REF!</v>
      </c>
      <c r="D31" s="39" t="e">
        <f t="shared" si="40"/>
        <v>#REF!</v>
      </c>
      <c r="E31" s="39" t="e">
        <f t="shared" si="40"/>
        <v>#REF!</v>
      </c>
      <c r="F31" s="39" t="e">
        <f t="shared" si="40"/>
        <v>#REF!</v>
      </c>
      <c r="G31" s="39" t="e">
        <f t="shared" si="40"/>
        <v>#REF!</v>
      </c>
      <c r="H31" s="39" t="e">
        <f t="shared" si="40"/>
        <v>#REF!</v>
      </c>
      <c r="I31" s="39" t="e">
        <f t="shared" si="40"/>
        <v>#REF!</v>
      </c>
      <c r="J31" s="39" t="e">
        <f t="shared" si="40"/>
        <v>#REF!</v>
      </c>
      <c r="K31" s="39" t="e">
        <f t="shared" si="40"/>
        <v>#REF!</v>
      </c>
      <c r="L31" s="39" t="e">
        <f t="shared" si="40"/>
        <v>#REF!</v>
      </c>
      <c r="M31" s="39" t="e">
        <f t="shared" si="40"/>
        <v>#REF!</v>
      </c>
      <c r="N31" s="39" t="e">
        <f t="shared" si="40"/>
        <v>#REF!</v>
      </c>
      <c r="O31" s="39" t="e">
        <f t="shared" si="40"/>
        <v>#REF!</v>
      </c>
      <c r="P31" s="39" t="e">
        <f t="shared" si="40"/>
        <v>#REF!</v>
      </c>
      <c r="Q31" s="39" t="e">
        <f t="shared" si="40"/>
        <v>#REF!</v>
      </c>
      <c r="R31" s="39" t="e">
        <f t="shared" si="40"/>
        <v>#REF!</v>
      </c>
      <c r="S31" s="39" t="e">
        <f t="shared" si="40"/>
        <v>#REF!</v>
      </c>
      <c r="T31" s="39" t="e">
        <f t="shared" si="40"/>
        <v>#REF!</v>
      </c>
      <c r="U31" s="39" t="e">
        <f t="shared" si="40"/>
        <v>#REF!</v>
      </c>
      <c r="V31" s="39" t="e">
        <f t="shared" si="40"/>
        <v>#REF!</v>
      </c>
      <c r="W31" s="39" t="e">
        <f t="shared" si="40"/>
        <v>#REF!</v>
      </c>
      <c r="X31" s="39" t="e">
        <f t="shared" si="40"/>
        <v>#REF!</v>
      </c>
      <c r="Y31" s="39">
        <f t="shared" si="40"/>
        <v>24420300000</v>
      </c>
      <c r="Z31" s="39">
        <f t="shared" si="40"/>
        <v>24791600000</v>
      </c>
      <c r="AA31" s="39">
        <f t="shared" si="40"/>
        <v>32115250000</v>
      </c>
      <c r="AB31" s="39">
        <f t="shared" si="40"/>
        <v>81327150000</v>
      </c>
      <c r="AC31" s="39">
        <f t="shared" si="40"/>
        <v>27040300000</v>
      </c>
      <c r="AD31" s="39">
        <f t="shared" si="40"/>
        <v>33552000000</v>
      </c>
      <c r="AE31" s="39">
        <f t="shared" si="40"/>
        <v>27388750000</v>
      </c>
      <c r="AF31" s="39">
        <f t="shared" si="40"/>
        <v>87981050000</v>
      </c>
      <c r="AG31" s="39">
        <f t="shared" si="40"/>
        <v>30038350000</v>
      </c>
      <c r="AH31" s="39">
        <f t="shared" ref="AH31:BJ31" si="41">++AH32+AH34</f>
        <v>31588400000</v>
      </c>
      <c r="AI31" s="39">
        <f t="shared" si="41"/>
        <v>28246900000</v>
      </c>
      <c r="AJ31" s="39">
        <f t="shared" si="41"/>
        <v>89873650000</v>
      </c>
      <c r="AK31" s="39">
        <f t="shared" si="41"/>
        <v>29076000000</v>
      </c>
      <c r="AL31" s="39">
        <f t="shared" si="41"/>
        <v>27285700000</v>
      </c>
      <c r="AM31" s="39">
        <f t="shared" si="41"/>
        <v>40821550000</v>
      </c>
      <c r="AN31" s="39">
        <f t="shared" si="41"/>
        <v>97183250000</v>
      </c>
      <c r="AO31" s="39">
        <f t="shared" si="41"/>
        <v>300003400000</v>
      </c>
      <c r="AP31" s="39">
        <f t="shared" si="41"/>
        <v>27923550000</v>
      </c>
      <c r="AQ31" s="39">
        <f t="shared" ref="AQ31:AW31" si="42">++AQ32+AQ34</f>
        <v>26952550000</v>
      </c>
      <c r="AR31" s="39">
        <f t="shared" si="42"/>
        <v>31805650000</v>
      </c>
      <c r="AS31" s="39">
        <f t="shared" si="42"/>
        <v>86681750000</v>
      </c>
      <c r="AT31" s="39">
        <f t="shared" si="42"/>
        <v>31794600000</v>
      </c>
      <c r="AU31" s="39">
        <f t="shared" si="42"/>
        <v>38081800000</v>
      </c>
      <c r="AV31" s="39">
        <f t="shared" si="42"/>
        <v>28264850000</v>
      </c>
      <c r="AW31" s="39">
        <f t="shared" si="42"/>
        <v>98141250000</v>
      </c>
      <c r="AX31" s="39">
        <f t="shared" si="41"/>
        <v>35282650000</v>
      </c>
      <c r="AY31" s="39">
        <f>++AY32+AY34</f>
        <v>36635400000</v>
      </c>
      <c r="AZ31" s="39">
        <f>++AZ32+AZ34</f>
        <v>32203650000</v>
      </c>
      <c r="BA31" s="39">
        <f t="shared" si="41"/>
        <v>104121700000</v>
      </c>
      <c r="BB31" s="39">
        <f>++BB32+BB34</f>
        <v>34460800000</v>
      </c>
      <c r="BC31" s="39">
        <f>++BC32+BC34</f>
        <v>29121250000</v>
      </c>
      <c r="BD31" s="39">
        <f>++BD32+BD34</f>
        <v>47597850000</v>
      </c>
      <c r="BE31" s="39">
        <f>++BE32+BE34</f>
        <v>111179900000</v>
      </c>
      <c r="BF31" s="39">
        <f>++BF32+BF34</f>
        <v>400124600000</v>
      </c>
      <c r="BG31" s="39">
        <f t="shared" si="41"/>
        <v>32433050000</v>
      </c>
      <c r="BH31" s="39">
        <f t="shared" si="41"/>
        <v>32783000000</v>
      </c>
      <c r="BI31" s="39">
        <f t="shared" si="41"/>
        <v>41328200000</v>
      </c>
      <c r="BJ31" s="39">
        <f t="shared" si="41"/>
        <v>106544250000</v>
      </c>
      <c r="BK31" s="39">
        <f t="shared" ref="BK31:BU31" si="43">++BK32+BK34</f>
        <v>42757550000</v>
      </c>
      <c r="BL31" s="39">
        <f t="shared" si="43"/>
        <v>45530700000</v>
      </c>
      <c r="BM31" s="39">
        <f t="shared" si="43"/>
        <v>36361750000</v>
      </c>
      <c r="BN31" s="39">
        <f t="shared" si="43"/>
        <v>124650000000</v>
      </c>
      <c r="BO31" s="39">
        <f t="shared" si="43"/>
        <v>47886150000</v>
      </c>
      <c r="BP31" s="39">
        <f t="shared" si="43"/>
        <v>45749350000</v>
      </c>
      <c r="BQ31" s="39">
        <f t="shared" si="43"/>
        <v>39820800000</v>
      </c>
      <c r="BR31" s="39">
        <f t="shared" si="43"/>
        <v>133456300000</v>
      </c>
      <c r="BS31" s="39">
        <f t="shared" si="43"/>
        <v>45764800000</v>
      </c>
      <c r="BT31" s="39">
        <f t="shared" si="43"/>
        <v>37872700000</v>
      </c>
      <c r="BU31" s="39">
        <f t="shared" si="43"/>
        <v>60961100000</v>
      </c>
      <c r="BV31" s="39">
        <f t="shared" si="31"/>
        <v>144598600000</v>
      </c>
      <c r="BW31" s="39">
        <f t="shared" si="33"/>
        <v>509249150000</v>
      </c>
      <c r="BX31" s="39">
        <f t="shared" ref="BX31:CL31" si="44">++BX32+BX34</f>
        <v>0</v>
      </c>
      <c r="BY31" s="39" t="e">
        <f t="shared" si="44"/>
        <v>#REF!</v>
      </c>
      <c r="BZ31" s="39" t="e">
        <f t="shared" si="44"/>
        <v>#REF!</v>
      </c>
      <c r="CA31" s="39" t="e">
        <f t="shared" si="44"/>
        <v>#REF!</v>
      </c>
      <c r="CB31" s="39" t="e">
        <f t="shared" si="44"/>
        <v>#REF!</v>
      </c>
      <c r="CC31" s="39" t="e">
        <f t="shared" si="44"/>
        <v>#REF!</v>
      </c>
      <c r="CD31" s="39" t="e">
        <f t="shared" si="44"/>
        <v>#REF!</v>
      </c>
      <c r="CE31" s="39" t="e">
        <f t="shared" si="44"/>
        <v>#REF!</v>
      </c>
      <c r="CF31" s="39" t="e">
        <f t="shared" si="44"/>
        <v>#REF!</v>
      </c>
      <c r="CG31" s="39" t="e">
        <f t="shared" si="44"/>
        <v>#REF!</v>
      </c>
      <c r="CH31" s="39" t="e">
        <f t="shared" si="44"/>
        <v>#REF!</v>
      </c>
      <c r="CI31" s="39" t="e">
        <f t="shared" si="44"/>
        <v>#REF!</v>
      </c>
      <c r="CJ31" s="39" t="e">
        <f t="shared" si="44"/>
        <v>#REF!</v>
      </c>
      <c r="CK31" s="39" t="e">
        <f t="shared" si="44"/>
        <v>#REF!</v>
      </c>
      <c r="CL31" s="39" t="e">
        <f t="shared" si="44"/>
        <v>#REF!</v>
      </c>
      <c r="CM31" s="39" t="e">
        <f>+CL31+CK31+CJ31</f>
        <v>#REF!</v>
      </c>
      <c r="CN31" s="39" t="e">
        <f>+CM31+CI31+CE31+CA31</f>
        <v>#REF!</v>
      </c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9"/>
      <c r="DQ31" s="9"/>
    </row>
    <row r="32" spans="1:121" s="8" customFormat="1" x14ac:dyDescent="0.2">
      <c r="A32" s="23" t="s">
        <v>103</v>
      </c>
      <c r="B32" s="41">
        <f>+[1]Tabelas!D21</f>
        <v>8800000</v>
      </c>
      <c r="C32" s="41">
        <f>+[1]Tabelas!E21</f>
        <v>788450000</v>
      </c>
      <c r="D32" s="41">
        <f>+[1]Tabelas!F21</f>
        <v>5779300000</v>
      </c>
      <c r="E32" s="41">
        <f>+[1]Tabelas!G21</f>
        <v>16019600000</v>
      </c>
      <c r="F32" s="41">
        <f>+[1]Tabelas!H21</f>
        <v>22596150000</v>
      </c>
      <c r="G32" s="41">
        <f>+[1]Tabelas!I21</f>
        <v>15146550000</v>
      </c>
      <c r="H32" s="41">
        <f>+[1]Tabelas!J21</f>
        <v>17380650000</v>
      </c>
      <c r="I32" s="41">
        <f>+[1]Tabelas!K21</f>
        <v>19088850000</v>
      </c>
      <c r="J32" s="41">
        <f>+[1]Tabelas!L21</f>
        <v>51616050000</v>
      </c>
      <c r="K32" s="41">
        <f>+[1]Tabelas!M21</f>
        <v>20030150000</v>
      </c>
      <c r="L32" s="41">
        <f>+[1]Tabelas!N21</f>
        <v>24106000000</v>
      </c>
      <c r="M32" s="41">
        <f>+[1]Tabelas!O21</f>
        <v>22253000000</v>
      </c>
      <c r="N32" s="41">
        <f>+[1]Tabelas!P21</f>
        <v>66389150000</v>
      </c>
      <c r="O32" s="41">
        <f>+[1]Tabelas!Q21</f>
        <v>24068250000</v>
      </c>
      <c r="P32" s="41">
        <f>+[1]Tabelas!R21</f>
        <v>24640300000</v>
      </c>
      <c r="Q32" s="41">
        <f>+[1]Tabelas!S21</f>
        <v>20890550000</v>
      </c>
      <c r="R32" s="41">
        <f>+[1]Tabelas!T21</f>
        <v>69599100000</v>
      </c>
      <c r="S32" s="41">
        <f>+[1]Tabelas!U21</f>
        <v>23033650000</v>
      </c>
      <c r="T32" s="41">
        <f>+[1]Tabelas!V21</f>
        <v>22126050000</v>
      </c>
      <c r="U32" s="41">
        <f>+[1]Tabelas!W21</f>
        <v>34325000000</v>
      </c>
      <c r="V32" s="41">
        <f>+[1]Tabelas!X21</f>
        <v>79484700000</v>
      </c>
      <c r="W32" s="41">
        <f>+[1]Tabelas!Y21</f>
        <v>267089000000</v>
      </c>
      <c r="X32" s="41">
        <f>+[1]Tabelas!Z21</f>
        <v>289685150000</v>
      </c>
      <c r="Y32" s="41">
        <f>+[1]Tabelas!AA21</f>
        <v>24420300000</v>
      </c>
      <c r="Z32" s="41">
        <f>+[1]Tabelas!AB21</f>
        <v>24742400000</v>
      </c>
      <c r="AA32" s="41">
        <f>+[1]Tabelas!AC21</f>
        <v>31781300000</v>
      </c>
      <c r="AB32" s="41">
        <f>+[1]Tabelas!AD21</f>
        <v>80944000000</v>
      </c>
      <c r="AC32" s="41">
        <f>+[1]Tabelas!AE21</f>
        <v>26771900000</v>
      </c>
      <c r="AD32" s="41">
        <f>+[1]Tabelas!AF21</f>
        <v>33248650000</v>
      </c>
      <c r="AE32" s="41">
        <f>+[1]Tabelas!AG21</f>
        <v>27088550000</v>
      </c>
      <c r="AF32" s="41">
        <f>+[1]Tabelas!AH21</f>
        <v>87109100000</v>
      </c>
      <c r="AG32" s="41">
        <f>+[1]Tabelas!AI21</f>
        <v>29712600000</v>
      </c>
      <c r="AH32" s="41">
        <f>+[1]Tabelas!AJ21</f>
        <v>31237000000</v>
      </c>
      <c r="AI32" s="41">
        <f>+[1]Tabelas!AK21</f>
        <v>27933450000</v>
      </c>
      <c r="AJ32" s="41">
        <f>+[1]Tabelas!AL21</f>
        <v>88883050000</v>
      </c>
      <c r="AK32" s="41">
        <f>+[1]Tabelas!AM21</f>
        <v>28751450000</v>
      </c>
      <c r="AL32" s="41">
        <f>+[1]Tabelas!AN21</f>
        <v>26979700000</v>
      </c>
      <c r="AM32" s="41">
        <f>+[1]Tabelas!AO21</f>
        <v>40428750000</v>
      </c>
      <c r="AN32" s="41">
        <f>+[1]Tabelas!AP21</f>
        <v>96159900000</v>
      </c>
      <c r="AO32" s="41">
        <f>+[1]Tabelas!AQ21</f>
        <v>297364900000</v>
      </c>
      <c r="AP32" s="41">
        <f>+[1]Tabelas!AR21</f>
        <v>27558650000</v>
      </c>
      <c r="AQ32" s="41">
        <f>+[1]Tabelas!AS21</f>
        <v>26649700000</v>
      </c>
      <c r="AR32" s="41">
        <f>+[1]Tabelas!AT21</f>
        <v>31448300000</v>
      </c>
      <c r="AS32" s="41">
        <f>+[1]Tabelas!AU21</f>
        <v>85656650000</v>
      </c>
      <c r="AT32" s="41">
        <f>+[1]Tabelas!AV21</f>
        <v>31458800000</v>
      </c>
      <c r="AU32" s="41">
        <f>+[1]Tabelas!AW21</f>
        <v>37750150000</v>
      </c>
      <c r="AV32" s="41">
        <f>+[1]Tabelas!AX21</f>
        <v>27951200000</v>
      </c>
      <c r="AW32" s="41">
        <f>+[1]Tabelas!AY21</f>
        <v>97160150000</v>
      </c>
      <c r="AX32" s="41">
        <f>+[1]Tabelas!AZ21</f>
        <v>34893350000</v>
      </c>
      <c r="AY32" s="41">
        <f>+[1]Tabelas!BA21</f>
        <v>36240400000</v>
      </c>
      <c r="AZ32" s="41">
        <f>+[1]Tabelas!BB21</f>
        <v>31843300000</v>
      </c>
      <c r="BA32" s="41">
        <f>+[1]Tabelas!BC21</f>
        <v>102977050000</v>
      </c>
      <c r="BB32" s="41">
        <f>+[1]Tabelas!BD21</f>
        <v>34121200000</v>
      </c>
      <c r="BC32" s="41">
        <f>+[1]Tabelas!BE21</f>
        <v>28846300000</v>
      </c>
      <c r="BD32" s="41">
        <f>+[1]Tabelas!BF21</f>
        <v>47193250000</v>
      </c>
      <c r="BE32" s="41">
        <f>+[1]Tabelas!BG21</f>
        <v>110160750000</v>
      </c>
      <c r="BF32" s="41">
        <f>+[1]Tabelas!BH21</f>
        <v>395954600000</v>
      </c>
      <c r="BG32" s="41">
        <f>+[1]Tabelas!BI21</f>
        <v>32103150000</v>
      </c>
      <c r="BH32" s="41">
        <f>+[1]Tabelas!BJ21</f>
        <v>32480450000</v>
      </c>
      <c r="BI32" s="41">
        <f>+[1]Tabelas!BK21</f>
        <v>41295350000</v>
      </c>
      <c r="BJ32" s="41">
        <f>+[1]Tabelas!BL21</f>
        <v>105878950000</v>
      </c>
      <c r="BK32" s="41">
        <f>+[1]Tabelas!BM21</f>
        <v>42448600000</v>
      </c>
      <c r="BL32" s="41">
        <f>+[1]Tabelas!BN21</f>
        <v>45169450000</v>
      </c>
      <c r="BM32" s="41">
        <f>+[1]Tabelas!BO21</f>
        <v>36046650000</v>
      </c>
      <c r="BN32" s="41">
        <f>+[1]Tabelas!BP21</f>
        <v>123664700000</v>
      </c>
      <c r="BO32" s="41">
        <f>+[1]Tabelas!BQ21</f>
        <v>47531750000</v>
      </c>
      <c r="BP32" s="41">
        <f>+[1]Tabelas!BR21</f>
        <v>45374650000</v>
      </c>
      <c r="BQ32" s="41">
        <f>+[1]Tabelas!BS21</f>
        <v>39473700000</v>
      </c>
      <c r="BR32" s="41">
        <f>+[1]Tabelas!BT21</f>
        <v>132380100000</v>
      </c>
      <c r="BS32" s="41">
        <f>+[1]Tabelas!BU21</f>
        <v>45403400000</v>
      </c>
      <c r="BT32" s="41">
        <f>+[1]Tabelas!BV21</f>
        <v>37546000000</v>
      </c>
      <c r="BU32" s="41">
        <f>+[1]Tabelas!BW21</f>
        <v>60514150000</v>
      </c>
      <c r="BV32" s="41">
        <f>+[1]Tabelas!BX21</f>
        <v>143463550000</v>
      </c>
      <c r="BW32" s="41">
        <f t="shared" si="33"/>
        <v>505387300000</v>
      </c>
      <c r="BX32" s="41"/>
      <c r="BY32" s="41" t="e">
        <f>+[1]Tabelas!CA21</f>
        <v>#REF!</v>
      </c>
      <c r="BZ32" s="41" t="e">
        <f>+[1]Tabelas!CB21</f>
        <v>#REF!</v>
      </c>
      <c r="CA32" s="41" t="e">
        <f>+[1]Tabelas!CC21</f>
        <v>#REF!</v>
      </c>
      <c r="CB32" s="41" t="e">
        <f>+[1]Tabelas!CD21</f>
        <v>#REF!</v>
      </c>
      <c r="CC32" s="41" t="e">
        <f>+[1]Tabelas!CE21</f>
        <v>#REF!</v>
      </c>
      <c r="CD32" s="41" t="e">
        <f>+[1]Tabelas!CF21</f>
        <v>#REF!</v>
      </c>
      <c r="CE32" s="41" t="e">
        <f>+[1]Tabelas!CG21</f>
        <v>#REF!</v>
      </c>
      <c r="CF32" s="41" t="e">
        <f>+[1]Tabelas!CH21</f>
        <v>#REF!</v>
      </c>
      <c r="CG32" s="41" t="e">
        <f>+[1]Tabelas!CI21</f>
        <v>#REF!</v>
      </c>
      <c r="CH32" s="41" t="e">
        <f>+[1]Tabelas!CJ21</f>
        <v>#REF!</v>
      </c>
      <c r="CI32" s="41" t="e">
        <f>+[1]Tabelas!CK21</f>
        <v>#REF!</v>
      </c>
      <c r="CJ32" s="41" t="e">
        <f>+[1]Tabelas!CL21</f>
        <v>#REF!</v>
      </c>
      <c r="CK32" s="41" t="e">
        <f>+[1]Tabelas!CM21</f>
        <v>#REF!</v>
      </c>
      <c r="CL32" s="41" t="e">
        <f>+[1]Tabelas!CN21</f>
        <v>#REF!</v>
      </c>
      <c r="CM32" s="41" t="e">
        <f>+[1]Tabelas!CO21</f>
        <v>#REF!</v>
      </c>
      <c r="CN32" s="41" t="e">
        <f>+CM32+CI32+CE32+CA32</f>
        <v>#REF!</v>
      </c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9"/>
      <c r="DQ32" s="9"/>
    </row>
    <row r="33" spans="1:121" s="8" customFormat="1" x14ac:dyDescent="0.2">
      <c r="A33" s="23" t="s">
        <v>104</v>
      </c>
      <c r="B33" s="41">
        <f>+[1]Tabelas!D20</f>
        <v>175000</v>
      </c>
      <c r="C33" s="41">
        <f>+[1]Tabelas!E20</f>
        <v>4205185</v>
      </c>
      <c r="D33" s="41">
        <f>+[1]Tabelas!F20</f>
        <v>26282000</v>
      </c>
      <c r="E33" s="41">
        <f>+[1]Tabelas!G20</f>
        <v>27428500</v>
      </c>
      <c r="F33" s="41">
        <f>+[1]Tabelas!H20</f>
        <v>58090685</v>
      </c>
      <c r="G33" s="41">
        <f>+[1]Tabelas!I20</f>
        <v>54960000</v>
      </c>
      <c r="H33" s="41">
        <f>+[1]Tabelas!J20</f>
        <v>54999450</v>
      </c>
      <c r="I33" s="41">
        <f>+[1]Tabelas!K20</f>
        <v>59573800</v>
      </c>
      <c r="J33" s="41">
        <f>+[1]Tabelas!L20</f>
        <v>169533250</v>
      </c>
      <c r="K33" s="41">
        <f>+[1]Tabelas!M20</f>
        <v>30050000</v>
      </c>
      <c r="L33" s="41">
        <f>+[1]Tabelas!N20</f>
        <v>28010000</v>
      </c>
      <c r="M33" s="41">
        <f>+[1]Tabelas!O20</f>
        <v>36400000</v>
      </c>
      <c r="N33" s="41">
        <f>+[1]Tabelas!P20</f>
        <v>94460000</v>
      </c>
      <c r="O33" s="41">
        <f>+[1]Tabelas!Q20</f>
        <v>18725500</v>
      </c>
      <c r="P33" s="41">
        <f>+[1]Tabelas!R20</f>
        <v>113800200</v>
      </c>
      <c r="Q33" s="41">
        <f>+[1]Tabelas!S20</f>
        <v>107051700</v>
      </c>
      <c r="R33" s="41">
        <f>+[1]Tabelas!T20</f>
        <v>239577400</v>
      </c>
      <c r="S33" s="41">
        <f>+[1]Tabelas!U20</f>
        <v>38975000</v>
      </c>
      <c r="T33" s="41">
        <f>+[1]Tabelas!V20</f>
        <v>64658360</v>
      </c>
      <c r="U33" s="41">
        <f>+[1]Tabelas!W20</f>
        <v>54556377</v>
      </c>
      <c r="V33" s="41">
        <f>+[1]Tabelas!X20</f>
        <v>158189737</v>
      </c>
      <c r="W33" s="41">
        <f>+[1]Tabelas!Y20</f>
        <v>661760387</v>
      </c>
      <c r="X33" s="41">
        <f>+[1]Tabelas!Z20</f>
        <v>719851072</v>
      </c>
      <c r="Y33" s="41">
        <f>+[1]Tabelas!AA20</f>
        <v>20560000</v>
      </c>
      <c r="Z33" s="41">
        <f>+[1]Tabelas!AB20</f>
        <v>73640000</v>
      </c>
      <c r="AA33" s="41">
        <f>+[1]Tabelas!AC20</f>
        <v>79865000</v>
      </c>
      <c r="AB33" s="41">
        <f>+[1]Tabelas!AD20</f>
        <v>174065000</v>
      </c>
      <c r="AC33" s="41">
        <f>+[1]Tabelas!AE20</f>
        <v>37115815</v>
      </c>
      <c r="AD33" s="41">
        <f>+[1]Tabelas!AF20</f>
        <v>186750027</v>
      </c>
      <c r="AE33" s="41">
        <f>+[1]Tabelas!AG20</f>
        <v>58605000</v>
      </c>
      <c r="AF33" s="41">
        <f>+[1]Tabelas!AH20</f>
        <v>282470842</v>
      </c>
      <c r="AG33" s="41">
        <f>+[1]Tabelas!AI20</f>
        <v>107021003</v>
      </c>
      <c r="AH33" s="41">
        <f>+[1]Tabelas!AJ20</f>
        <v>101962478</v>
      </c>
      <c r="AI33" s="41">
        <f>+[1]Tabelas!AK20</f>
        <v>27535000</v>
      </c>
      <c r="AJ33" s="41">
        <f>+[1]Tabelas!AL20</f>
        <v>236518481</v>
      </c>
      <c r="AK33" s="41">
        <f>+[1]Tabelas!AM20</f>
        <v>119512512</v>
      </c>
      <c r="AL33" s="41">
        <f>+[1]Tabelas!AN20</f>
        <v>127621551</v>
      </c>
      <c r="AM33" s="41">
        <f>+[1]Tabelas!AO20</f>
        <v>119074000</v>
      </c>
      <c r="AN33" s="41">
        <f>+[1]Tabelas!AP20</f>
        <v>366208063</v>
      </c>
      <c r="AO33" s="41">
        <f>+[1]Tabelas!AQ20</f>
        <v>812128323</v>
      </c>
      <c r="AP33" s="41">
        <f>+[1]Tabelas!AR20</f>
        <v>98620000</v>
      </c>
      <c r="AQ33" s="41">
        <f>+[1]Tabelas!AS20</f>
        <v>112782108</v>
      </c>
      <c r="AR33" s="41">
        <f>+[1]Tabelas!AT20</f>
        <v>76516000</v>
      </c>
      <c r="AS33" s="41">
        <f>+[1]Tabelas!AU20</f>
        <v>287918108</v>
      </c>
      <c r="AT33" s="41">
        <f>+[1]Tabelas!AV20</f>
        <v>85957500</v>
      </c>
      <c r="AU33" s="41">
        <f>+[1]Tabelas!AW20</f>
        <v>99924500</v>
      </c>
      <c r="AV33" s="41">
        <f>+[1]Tabelas!AX20</f>
        <v>162792253</v>
      </c>
      <c r="AW33" s="41">
        <f>+[1]Tabelas!AY20</f>
        <v>348674253</v>
      </c>
      <c r="AX33" s="41">
        <f>+[1]Tabelas!AZ20</f>
        <v>72322500</v>
      </c>
      <c r="AY33" s="41">
        <f>+[1]Tabelas!BA20</f>
        <v>146304000</v>
      </c>
      <c r="AZ33" s="41">
        <f>+[1]Tabelas!BB20</f>
        <v>181590743</v>
      </c>
      <c r="BA33" s="41">
        <f>+[1]Tabelas!BC20</f>
        <v>400217243</v>
      </c>
      <c r="BB33" s="41">
        <f>+[1]Tabelas!BD20</f>
        <v>160960000</v>
      </c>
      <c r="BC33" s="41">
        <f>+[1]Tabelas!BE20</f>
        <v>90575000</v>
      </c>
      <c r="BD33" s="41">
        <f>+[1]Tabelas!BF20</f>
        <v>158527500</v>
      </c>
      <c r="BE33" s="41">
        <f>+[1]Tabelas!BG20</f>
        <v>410062500</v>
      </c>
      <c r="BF33" s="41">
        <f>+[1]Tabelas!BH20</f>
        <v>1446872104</v>
      </c>
      <c r="BG33" s="41">
        <f>+[1]Tabelas!BI20</f>
        <v>128245500</v>
      </c>
      <c r="BH33" s="41">
        <f>+[1]Tabelas!BJ20</f>
        <v>276365000</v>
      </c>
      <c r="BI33" s="41">
        <f>+[1]Tabelas!BK20</f>
        <v>393257500</v>
      </c>
      <c r="BJ33" s="41">
        <f>+[1]Tabelas!BL20</f>
        <v>797868000</v>
      </c>
      <c r="BK33" s="41">
        <f>+[1]Tabelas!BM20</f>
        <v>213975077</v>
      </c>
      <c r="BL33" s="41">
        <f>+[1]Tabelas!BN20</f>
        <v>104669500</v>
      </c>
      <c r="BM33" s="41">
        <f>+[1]Tabelas!BO20</f>
        <v>659729000</v>
      </c>
      <c r="BN33" s="41">
        <f>+[1]Tabelas!BP20</f>
        <v>978373577</v>
      </c>
      <c r="BO33" s="41">
        <f>+[1]Tabelas!BQ20</f>
        <v>548007538</v>
      </c>
      <c r="BP33" s="41">
        <f>+[1]Tabelas!BR20</f>
        <v>300587161</v>
      </c>
      <c r="BQ33" s="41">
        <f>+[1]Tabelas!BS20</f>
        <v>216892690</v>
      </c>
      <c r="BR33" s="41">
        <f>+[1]Tabelas!BT20</f>
        <v>1065487389</v>
      </c>
      <c r="BS33" s="41">
        <f>+[1]Tabelas!BU20</f>
        <v>205759150</v>
      </c>
      <c r="BT33" s="41">
        <f>+[1]Tabelas!BV20</f>
        <v>243822738</v>
      </c>
      <c r="BU33" s="41">
        <f>+[1]Tabelas!BW20</f>
        <v>193221914</v>
      </c>
      <c r="BV33" s="41">
        <f>+[1]Tabelas!BX20</f>
        <v>642803802</v>
      </c>
      <c r="BW33" s="41">
        <f t="shared" si="33"/>
        <v>3484532768</v>
      </c>
      <c r="BX33" s="41"/>
      <c r="BY33" s="41" t="e">
        <f>+[1]Tabelas!CA20</f>
        <v>#REF!</v>
      </c>
      <c r="BZ33" s="41" t="e">
        <f>+[1]Tabelas!CB20</f>
        <v>#REF!</v>
      </c>
      <c r="CA33" s="41" t="e">
        <f>+[1]Tabelas!CC20</f>
        <v>#REF!</v>
      </c>
      <c r="CB33" s="41" t="e">
        <f>+[1]Tabelas!CD20</f>
        <v>#REF!</v>
      </c>
      <c r="CC33" s="41" t="e">
        <f>+[1]Tabelas!CE20</f>
        <v>#REF!</v>
      </c>
      <c r="CD33" s="41" t="e">
        <f>+[1]Tabelas!CF20</f>
        <v>#REF!</v>
      </c>
      <c r="CE33" s="41" t="e">
        <f>+[1]Tabelas!CG20</f>
        <v>#REF!</v>
      </c>
      <c r="CF33" s="41" t="e">
        <f>+[1]Tabelas!CH20</f>
        <v>#REF!</v>
      </c>
      <c r="CG33" s="41" t="e">
        <f>+[1]Tabelas!CI20</f>
        <v>#REF!</v>
      </c>
      <c r="CH33" s="41" t="e">
        <f>+[1]Tabelas!CJ20</f>
        <v>#REF!</v>
      </c>
      <c r="CI33" s="41" t="e">
        <f>+[1]Tabelas!CK20</f>
        <v>#REF!</v>
      </c>
      <c r="CJ33" s="41" t="e">
        <f>+[1]Tabelas!CL20</f>
        <v>#REF!</v>
      </c>
      <c r="CK33" s="41" t="e">
        <f>+[1]Tabelas!CM20</f>
        <v>#REF!</v>
      </c>
      <c r="CL33" s="41" t="e">
        <f>+[1]Tabelas!CN20</f>
        <v>#REF!</v>
      </c>
      <c r="CM33" s="41" t="e">
        <f>+[1]Tabelas!CO20</f>
        <v>#REF!</v>
      </c>
      <c r="CN33" s="41" t="e">
        <f>+CM33+CI33+CE33+CA33</f>
        <v>#REF!</v>
      </c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9"/>
      <c r="DQ33" s="9"/>
    </row>
    <row r="34" spans="1:121" s="8" customFormat="1" x14ac:dyDescent="0.2">
      <c r="A34" s="23" t="s">
        <v>105</v>
      </c>
      <c r="B34" s="41" t="e">
        <f>+[1]Tabelas!D23</f>
        <v>#REF!</v>
      </c>
      <c r="C34" s="41" t="e">
        <f>+[1]Tabelas!E23</f>
        <v>#REF!</v>
      </c>
      <c r="D34" s="41" t="e">
        <f>+[1]Tabelas!F23</f>
        <v>#REF!</v>
      </c>
      <c r="E34" s="41" t="e">
        <f>+[1]Tabelas!G23</f>
        <v>#REF!</v>
      </c>
      <c r="F34" s="41" t="e">
        <f>+[1]Tabelas!H23</f>
        <v>#REF!</v>
      </c>
      <c r="G34" s="41" t="e">
        <f>+[1]Tabelas!I23</f>
        <v>#REF!</v>
      </c>
      <c r="H34" s="41" t="e">
        <f>+[1]Tabelas!J23</f>
        <v>#REF!</v>
      </c>
      <c r="I34" s="41" t="e">
        <f>+[1]Tabelas!K23</f>
        <v>#REF!</v>
      </c>
      <c r="J34" s="41" t="e">
        <f>+[1]Tabelas!L23</f>
        <v>#REF!</v>
      </c>
      <c r="K34" s="41" t="e">
        <f>+[1]Tabelas!M23</f>
        <v>#REF!</v>
      </c>
      <c r="L34" s="41" t="e">
        <f>+[1]Tabelas!N23</f>
        <v>#REF!</v>
      </c>
      <c r="M34" s="41" t="e">
        <f>+[1]Tabelas!O23</f>
        <v>#REF!</v>
      </c>
      <c r="N34" s="41" t="e">
        <f>+[1]Tabelas!P23</f>
        <v>#REF!</v>
      </c>
      <c r="O34" s="41" t="e">
        <f>+[1]Tabelas!Q23</f>
        <v>#REF!</v>
      </c>
      <c r="P34" s="41" t="e">
        <f>+[1]Tabelas!R23</f>
        <v>#REF!</v>
      </c>
      <c r="Q34" s="41" t="e">
        <f>+[1]Tabelas!S23</f>
        <v>#REF!</v>
      </c>
      <c r="R34" s="41" t="e">
        <f>+[1]Tabelas!T23</f>
        <v>#REF!</v>
      </c>
      <c r="S34" s="41" t="e">
        <f>+[1]Tabelas!U23</f>
        <v>#REF!</v>
      </c>
      <c r="T34" s="41" t="e">
        <f>+[1]Tabelas!V23</f>
        <v>#REF!</v>
      </c>
      <c r="U34" s="41" t="e">
        <f>+[1]Tabelas!W23</f>
        <v>#REF!</v>
      </c>
      <c r="V34" s="41" t="e">
        <f>+[1]Tabelas!X23</f>
        <v>#REF!</v>
      </c>
      <c r="W34" s="41" t="e">
        <f>+[1]Tabelas!Y23</f>
        <v>#REF!</v>
      </c>
      <c r="X34" s="41" t="e">
        <f>+[1]Tabelas!Z23</f>
        <v>#REF!</v>
      </c>
      <c r="Y34" s="41">
        <f>+[1]Tabelas!AA23</f>
        <v>0</v>
      </c>
      <c r="Z34" s="41">
        <f>+[1]Tabelas!AB23</f>
        <v>49200000</v>
      </c>
      <c r="AA34" s="41">
        <f>+[1]Tabelas!AC23</f>
        <v>333950000</v>
      </c>
      <c r="AB34" s="41">
        <f>+[1]Tabelas!AD23</f>
        <v>383150000</v>
      </c>
      <c r="AC34" s="41">
        <f>+[1]Tabelas!AE23</f>
        <v>268400000</v>
      </c>
      <c r="AD34" s="41">
        <f>+[1]Tabelas!AF23</f>
        <v>303350000</v>
      </c>
      <c r="AE34" s="41">
        <f>+[1]Tabelas!AG23</f>
        <v>300200000</v>
      </c>
      <c r="AF34" s="41">
        <f>+[1]Tabelas!AH23</f>
        <v>871950000</v>
      </c>
      <c r="AG34" s="41">
        <f>+[1]Tabelas!AI23</f>
        <v>325750000</v>
      </c>
      <c r="AH34" s="41">
        <f>+[1]Tabelas!AJ23</f>
        <v>351400000</v>
      </c>
      <c r="AI34" s="41">
        <f>+[1]Tabelas!AK23</f>
        <v>313450000</v>
      </c>
      <c r="AJ34" s="41">
        <f>+[1]Tabelas!AL23</f>
        <v>990600000</v>
      </c>
      <c r="AK34" s="41">
        <f>+[1]Tabelas!AM23</f>
        <v>324550000</v>
      </c>
      <c r="AL34" s="41">
        <f>+[1]Tabelas!AN23</f>
        <v>306000000</v>
      </c>
      <c r="AM34" s="41">
        <f>+[1]Tabelas!AO23</f>
        <v>392800000</v>
      </c>
      <c r="AN34" s="41">
        <f>+[1]Tabelas!AP23</f>
        <v>1023350000</v>
      </c>
      <c r="AO34" s="41">
        <f>+[1]Tabelas!AQ23</f>
        <v>2638500000</v>
      </c>
      <c r="AP34" s="41">
        <f>+[1]Tabelas!AR23</f>
        <v>364900000</v>
      </c>
      <c r="AQ34" s="41">
        <f>+[1]Tabelas!AS23</f>
        <v>302850000</v>
      </c>
      <c r="AR34" s="41">
        <f>+[1]Tabelas!AT23</f>
        <v>357350000</v>
      </c>
      <c r="AS34" s="41">
        <f>+[1]Tabelas!AU23</f>
        <v>1025100000</v>
      </c>
      <c r="AT34" s="41">
        <f>+[1]Tabelas!AV23</f>
        <v>335800000</v>
      </c>
      <c r="AU34" s="41">
        <f>+[1]Tabelas!AW23</f>
        <v>331650000</v>
      </c>
      <c r="AV34" s="41">
        <f>+[1]Tabelas!AX23</f>
        <v>313650000</v>
      </c>
      <c r="AW34" s="41">
        <f>+[1]Tabelas!AY23</f>
        <v>981100000</v>
      </c>
      <c r="AX34" s="41">
        <f>+[1]Tabelas!AZ23</f>
        <v>389300000</v>
      </c>
      <c r="AY34" s="41">
        <f>+[1]Tabelas!BA23</f>
        <v>395000000</v>
      </c>
      <c r="AZ34" s="41">
        <f>+[1]Tabelas!BB23</f>
        <v>360350000</v>
      </c>
      <c r="BA34" s="41">
        <f>+[1]Tabelas!BC23</f>
        <v>1144650000</v>
      </c>
      <c r="BB34" s="41">
        <f>+[1]Tabelas!BD23</f>
        <v>339600000</v>
      </c>
      <c r="BC34" s="41">
        <f>+[1]Tabelas!BE23</f>
        <v>274950000</v>
      </c>
      <c r="BD34" s="41">
        <f>+[1]Tabelas!BF23</f>
        <v>404600000</v>
      </c>
      <c r="BE34" s="41">
        <f>+[1]Tabelas!BG23</f>
        <v>1019150000</v>
      </c>
      <c r="BF34" s="41">
        <f>+[1]Tabelas!BH23</f>
        <v>4170000000</v>
      </c>
      <c r="BG34" s="41">
        <f>+[1]Tabelas!BI23</f>
        <v>329900000</v>
      </c>
      <c r="BH34" s="41">
        <f>+[1]Tabelas!BJ23</f>
        <v>302550000</v>
      </c>
      <c r="BI34" s="41">
        <f>+[1]Tabelas!BK23</f>
        <v>32850000</v>
      </c>
      <c r="BJ34" s="41">
        <f>+[1]Tabelas!BL23</f>
        <v>665300000</v>
      </c>
      <c r="BK34" s="41">
        <f>+[1]Tabelas!BM23</f>
        <v>308950000</v>
      </c>
      <c r="BL34" s="41">
        <f>+[1]Tabelas!BN23</f>
        <v>361250000</v>
      </c>
      <c r="BM34" s="41">
        <f>+[1]Tabelas!BO23</f>
        <v>315100000</v>
      </c>
      <c r="BN34" s="41">
        <f>+[1]Tabelas!BP23</f>
        <v>985300000</v>
      </c>
      <c r="BO34" s="41">
        <f>+[1]Tabelas!BQ23</f>
        <v>354400000</v>
      </c>
      <c r="BP34" s="41">
        <f>+[1]Tabelas!BR23</f>
        <v>374700000</v>
      </c>
      <c r="BQ34" s="41">
        <f>+[1]Tabelas!BS23</f>
        <v>347100000</v>
      </c>
      <c r="BR34" s="41">
        <f>+[1]Tabelas!BT23</f>
        <v>1076200000</v>
      </c>
      <c r="BS34" s="41">
        <f>+[1]Tabelas!BU23</f>
        <v>361400000</v>
      </c>
      <c r="BT34" s="41">
        <f>+[1]Tabelas!BV23</f>
        <v>326700000</v>
      </c>
      <c r="BU34" s="41">
        <f>+[1]Tabelas!BW23</f>
        <v>446950000</v>
      </c>
      <c r="BV34" s="41">
        <f>+[1]Tabelas!BX23</f>
        <v>1135050000</v>
      </c>
      <c r="BW34" s="41">
        <f t="shared" si="33"/>
        <v>3861850000</v>
      </c>
      <c r="BX34" s="41"/>
      <c r="BY34" s="41" t="e">
        <f>+[1]Tabelas!CA23</f>
        <v>#REF!</v>
      </c>
      <c r="BZ34" s="41" t="e">
        <f>+[1]Tabelas!CB23</f>
        <v>#REF!</v>
      </c>
      <c r="CA34" s="41" t="e">
        <f>+[1]Tabelas!CC23</f>
        <v>#REF!</v>
      </c>
      <c r="CB34" s="41" t="e">
        <f>+[1]Tabelas!CD23</f>
        <v>#REF!</v>
      </c>
      <c r="CC34" s="41" t="e">
        <f>+[1]Tabelas!CE23</f>
        <v>#REF!</v>
      </c>
      <c r="CD34" s="41" t="e">
        <f>+[1]Tabelas!CF23</f>
        <v>#REF!</v>
      </c>
      <c r="CE34" s="41" t="e">
        <f>+[1]Tabelas!CG23</f>
        <v>#REF!</v>
      </c>
      <c r="CF34" s="41" t="e">
        <f>+[1]Tabelas!CH23</f>
        <v>#REF!</v>
      </c>
      <c r="CG34" s="41" t="e">
        <f>+[1]Tabelas!CI23</f>
        <v>#REF!</v>
      </c>
      <c r="CH34" s="41" t="e">
        <f>+[1]Tabelas!CJ23</f>
        <v>#REF!</v>
      </c>
      <c r="CI34" s="41" t="e">
        <f>+[1]Tabelas!CK23</f>
        <v>#REF!</v>
      </c>
      <c r="CJ34" s="41" t="e">
        <f>+[1]Tabelas!CL23</f>
        <v>#REF!</v>
      </c>
      <c r="CK34" s="41" t="e">
        <f>+[1]Tabelas!CM23</f>
        <v>#REF!</v>
      </c>
      <c r="CL34" s="41" t="e">
        <f>+[1]Tabelas!CN23</f>
        <v>#REF!</v>
      </c>
      <c r="CM34" s="41" t="e">
        <f>+[1]Tabelas!CO23</f>
        <v>#REF!</v>
      </c>
      <c r="CN34" s="41" t="e">
        <f>+CM34+CI34+CE34+CA34</f>
        <v>#REF!</v>
      </c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  <c r="DM34" s="9"/>
      <c r="DN34" s="9"/>
      <c r="DO34" s="9"/>
      <c r="DP34" s="9"/>
      <c r="DQ34" s="9"/>
    </row>
    <row r="35" spans="1:121" x14ac:dyDescent="0.2">
      <c r="A35" s="23"/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1"/>
      <c r="AZ35" s="41"/>
      <c r="BA35" s="41"/>
      <c r="BB35" s="41"/>
      <c r="BC35" s="41"/>
      <c r="BD35" s="41"/>
      <c r="BE35" s="41"/>
      <c r="BF35" s="41"/>
      <c r="BG35" s="41"/>
      <c r="BH35" s="41"/>
      <c r="BI35" s="41"/>
      <c r="BJ35" s="41"/>
      <c r="BK35" s="41"/>
      <c r="BL35" s="41"/>
      <c r="BM35" s="41"/>
      <c r="BN35" s="41"/>
      <c r="BO35" s="41"/>
      <c r="BP35" s="41"/>
      <c r="BQ35" s="41"/>
      <c r="BR35" s="41"/>
      <c r="BS35" s="41"/>
      <c r="BT35" s="41"/>
      <c r="BU35" s="41"/>
      <c r="BV35" s="41"/>
      <c r="BW35" s="41"/>
      <c r="BX35" s="41"/>
      <c r="BY35" s="41"/>
      <c r="BZ35" s="41"/>
      <c r="CA35" s="41"/>
      <c r="CB35" s="41"/>
      <c r="CC35" s="41"/>
      <c r="CD35" s="41"/>
      <c r="CE35" s="41"/>
      <c r="CF35" s="41"/>
      <c r="CG35" s="41"/>
      <c r="CH35" s="41"/>
      <c r="CI35" s="41"/>
      <c r="CJ35" s="41"/>
      <c r="CK35" s="41"/>
      <c r="CL35" s="41"/>
      <c r="CM35" s="41"/>
      <c r="CN35" s="41"/>
    </row>
    <row r="36" spans="1:121" x14ac:dyDescent="0.2">
      <c r="A36" s="24" t="s">
        <v>5</v>
      </c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39"/>
      <c r="BB36" s="39"/>
      <c r="BC36" s="39"/>
      <c r="BD36" s="39"/>
      <c r="BE36" s="39"/>
      <c r="BF36" s="39"/>
      <c r="BG36" s="39"/>
      <c r="BH36" s="39"/>
      <c r="BI36" s="39"/>
      <c r="BJ36" s="39"/>
      <c r="BK36" s="39"/>
      <c r="BL36" s="39"/>
      <c r="BM36" s="39"/>
      <c r="BN36" s="39"/>
      <c r="BO36" s="39"/>
      <c r="BP36" s="39"/>
      <c r="BQ36" s="39"/>
      <c r="BR36" s="39"/>
      <c r="BS36" s="39"/>
      <c r="BT36" s="39"/>
      <c r="BU36" s="39"/>
      <c r="BV36" s="39"/>
      <c r="BW36" s="39"/>
      <c r="BX36" s="39"/>
      <c r="BY36" s="39"/>
      <c r="BZ36" s="39"/>
      <c r="CA36" s="39"/>
      <c r="CB36" s="39"/>
      <c r="CC36" s="39"/>
      <c r="CD36" s="39"/>
      <c r="CE36" s="39"/>
      <c r="CF36" s="39"/>
      <c r="CG36" s="39"/>
      <c r="CH36" s="39"/>
      <c r="CI36" s="39"/>
      <c r="CJ36" s="39"/>
      <c r="CK36" s="39"/>
      <c r="CL36" s="39"/>
      <c r="CM36" s="39"/>
      <c r="CN36" s="39"/>
    </row>
    <row r="37" spans="1:121" s="8" customFormat="1" x14ac:dyDescent="0.2">
      <c r="A37" s="23" t="s">
        <v>18</v>
      </c>
      <c r="B37" s="21">
        <f>+[1]Tabelas!D14</f>
        <v>0</v>
      </c>
      <c r="C37" s="21">
        <f>+[1]Tabelas!E14</f>
        <v>0</v>
      </c>
      <c r="D37" s="21">
        <f>+[1]Tabelas!F14</f>
        <v>0</v>
      </c>
      <c r="E37" s="21">
        <f>+[1]Tabelas!G14</f>
        <v>0</v>
      </c>
      <c r="F37" s="21">
        <f>+[1]Tabelas!H14</f>
        <v>0</v>
      </c>
      <c r="G37" s="21" t="e">
        <f>+[1]Tabelas!I14</f>
        <v>#REF!</v>
      </c>
      <c r="H37" s="21" t="e">
        <f>+[1]Tabelas!J14</f>
        <v>#REF!</v>
      </c>
      <c r="I37" s="21" t="e">
        <f>+[1]Tabelas!K14</f>
        <v>#REF!</v>
      </c>
      <c r="J37" s="21" t="e">
        <f>+[1]Tabelas!L14</f>
        <v>#REF!</v>
      </c>
      <c r="K37" s="21" t="e">
        <f>+[1]Tabelas!M14</f>
        <v>#REF!</v>
      </c>
      <c r="L37" s="21" t="e">
        <f>+[1]Tabelas!N14</f>
        <v>#REF!</v>
      </c>
      <c r="M37" s="21" t="e">
        <f>+[1]Tabelas!O14</f>
        <v>#REF!</v>
      </c>
      <c r="N37" s="21" t="e">
        <f>+[1]Tabelas!P14</f>
        <v>#REF!</v>
      </c>
      <c r="O37" s="21" t="e">
        <f>+[1]Tabelas!Q14</f>
        <v>#REF!</v>
      </c>
      <c r="P37" s="21" t="e">
        <f>+[1]Tabelas!R14</f>
        <v>#REF!</v>
      </c>
      <c r="Q37" s="21" t="e">
        <f>+[1]Tabelas!S14</f>
        <v>#REF!</v>
      </c>
      <c r="R37" s="21" t="e">
        <f>+[1]Tabelas!T14</f>
        <v>#REF!</v>
      </c>
      <c r="S37" s="21">
        <f>+[1]Tabelas!U14</f>
        <v>8</v>
      </c>
      <c r="T37" s="21">
        <f>+[1]Tabelas!V14</f>
        <v>33</v>
      </c>
      <c r="U37" s="21">
        <f>+[1]Tabelas!W14</f>
        <v>278</v>
      </c>
      <c r="V37" s="21">
        <f>+[1]Tabelas!X14</f>
        <v>319</v>
      </c>
      <c r="W37" s="21">
        <f>+[1]Tabelas!Y14</f>
        <v>319</v>
      </c>
      <c r="X37" s="21">
        <f>+[1]Tabelas!Z14</f>
        <v>319</v>
      </c>
      <c r="Y37" s="21">
        <f>+[1]Tabelas!AA14</f>
        <v>209</v>
      </c>
      <c r="Z37" s="21">
        <f>+[1]Tabelas!AB14</f>
        <v>259</v>
      </c>
      <c r="AA37" s="21">
        <f>+[1]Tabelas!AC14</f>
        <v>397</v>
      </c>
      <c r="AB37" s="21">
        <f>+[1]Tabelas!AD14</f>
        <v>865</v>
      </c>
      <c r="AC37" s="21">
        <f>+[1]Tabelas!AE14</f>
        <v>629</v>
      </c>
      <c r="AD37" s="21">
        <f>+[1]Tabelas!AF14</f>
        <v>1199</v>
      </c>
      <c r="AE37" s="21">
        <f>+[1]Tabelas!AG14</f>
        <v>1469</v>
      </c>
      <c r="AF37" s="21">
        <f>+[1]Tabelas!AH14</f>
        <v>3297</v>
      </c>
      <c r="AG37" s="21">
        <f>+[1]Tabelas!AI14</f>
        <v>1630</v>
      </c>
      <c r="AH37" s="21">
        <f>+[1]Tabelas!AJ14</f>
        <v>1784</v>
      </c>
      <c r="AI37" s="21">
        <f>+[1]Tabelas!AK14</f>
        <v>1682</v>
      </c>
      <c r="AJ37" s="21">
        <f>+[1]Tabelas!AL14</f>
        <v>5096</v>
      </c>
      <c r="AK37" s="21">
        <f>+[1]Tabelas!AM14</f>
        <v>1928</v>
      </c>
      <c r="AL37" s="21">
        <f>+[1]Tabelas!AN14</f>
        <v>2150</v>
      </c>
      <c r="AM37" s="21">
        <f>+[1]Tabelas!AO14</f>
        <v>2902</v>
      </c>
      <c r="AN37" s="21">
        <f>+[1]Tabelas!AP14</f>
        <v>6980</v>
      </c>
      <c r="AO37" s="21">
        <f>+[1]Tabelas!AQ14</f>
        <v>12160</v>
      </c>
      <c r="AP37" s="21">
        <f>+[1]Tabelas!AR14</f>
        <v>2310</v>
      </c>
      <c r="AQ37" s="21">
        <f>+[1]Tabelas!AS14</f>
        <v>2073</v>
      </c>
      <c r="AR37" s="21">
        <f>+[1]Tabelas!AT14</f>
        <v>2508</v>
      </c>
      <c r="AS37" s="21">
        <f>+[1]Tabelas!AU14</f>
        <v>6891</v>
      </c>
      <c r="AT37" s="21">
        <f>+[1]Tabelas!AV14</f>
        <v>2311</v>
      </c>
      <c r="AU37" s="21">
        <f>+[1]Tabelas!AW14</f>
        <v>2075</v>
      </c>
      <c r="AV37" s="21">
        <f>+[1]Tabelas!AX14</f>
        <v>1839</v>
      </c>
      <c r="AW37" s="21">
        <f>+[1]Tabelas!AY14</f>
        <v>6225</v>
      </c>
      <c r="AX37" s="21">
        <f>+[1]Tabelas!AZ14</f>
        <v>2167</v>
      </c>
      <c r="AY37" s="21">
        <f>+[1]Tabelas!BA14</f>
        <v>2494</v>
      </c>
      <c r="AZ37" s="21">
        <f>+[1]Tabelas!BB14</f>
        <v>1973</v>
      </c>
      <c r="BA37" s="21">
        <f>+[1]Tabelas!BC14</f>
        <v>6634</v>
      </c>
      <c r="BB37" s="21">
        <f>+[1]Tabelas!BD14</f>
        <v>1863</v>
      </c>
      <c r="BC37" s="21">
        <f>+[1]Tabelas!BE14</f>
        <v>2108</v>
      </c>
      <c r="BD37" s="21">
        <f>+[1]Tabelas!BF14</f>
        <v>3079</v>
      </c>
      <c r="BE37" s="21">
        <f>+[1]Tabelas!BG14</f>
        <v>7050</v>
      </c>
      <c r="BF37" s="21">
        <f>+[1]Tabelas!BH14</f>
        <v>26800</v>
      </c>
      <c r="BG37" s="21">
        <f>+[1]Tabelas!BI14</f>
        <v>2223</v>
      </c>
      <c r="BH37" s="21">
        <f>+[1]Tabelas!BJ14</f>
        <v>1532</v>
      </c>
      <c r="BI37" s="21">
        <f>+[1]Tabelas!BK14</f>
        <v>2034</v>
      </c>
      <c r="BJ37" s="21">
        <f>+[1]Tabelas!BL14</f>
        <v>5789</v>
      </c>
      <c r="BK37" s="21">
        <f>+[1]Tabelas!BM14</f>
        <v>1692</v>
      </c>
      <c r="BL37" s="21">
        <f>+[1]Tabelas!BN14</f>
        <v>2426</v>
      </c>
      <c r="BM37" s="21">
        <f>+[1]Tabelas!BO14</f>
        <v>2182</v>
      </c>
      <c r="BN37" s="21">
        <f>+[1]Tabelas!BP14</f>
        <v>6300</v>
      </c>
      <c r="BO37" s="21">
        <f>+[1]Tabelas!BQ14</f>
        <v>2590</v>
      </c>
      <c r="BP37" s="21">
        <f>+[1]Tabelas!BR14</f>
        <v>3024</v>
      </c>
      <c r="BQ37" s="21">
        <f>+[1]Tabelas!BS14</f>
        <v>3424</v>
      </c>
      <c r="BR37" s="21">
        <f>+[1]Tabelas!BT14</f>
        <v>9038</v>
      </c>
      <c r="BS37" s="21">
        <f>+[1]Tabelas!BU14</f>
        <v>3816</v>
      </c>
      <c r="BT37" s="21">
        <f>+[1]Tabelas!BV14</f>
        <v>3813</v>
      </c>
      <c r="BU37" s="21">
        <f>+[1]Tabelas!BW14</f>
        <v>5349</v>
      </c>
      <c r="BV37" s="21">
        <f>+[1]Tabelas!BX14</f>
        <v>12978</v>
      </c>
      <c r="BW37" s="21">
        <f t="shared" si="33"/>
        <v>34105</v>
      </c>
      <c r="BX37" s="21"/>
      <c r="BY37" s="21" t="e">
        <f>+[1]Tabelas!CA14</f>
        <v>#REF!</v>
      </c>
      <c r="BZ37" s="21" t="e">
        <f>+[1]Tabelas!CB14</f>
        <v>#REF!</v>
      </c>
      <c r="CA37" s="21" t="e">
        <f>+[1]Tabelas!CC14</f>
        <v>#REF!</v>
      </c>
      <c r="CB37" s="21" t="e">
        <f>+[1]Tabelas!CD14</f>
        <v>#REF!</v>
      </c>
      <c r="CC37" s="21" t="e">
        <f>+[1]Tabelas!CE14</f>
        <v>#REF!</v>
      </c>
      <c r="CD37" s="21" t="e">
        <f>+[1]Tabelas!CF14</f>
        <v>#REF!</v>
      </c>
      <c r="CE37" s="21" t="e">
        <f>+[1]Tabelas!CG14</f>
        <v>#REF!</v>
      </c>
      <c r="CF37" s="21" t="e">
        <f>+[1]Tabelas!CH14</f>
        <v>#REF!</v>
      </c>
      <c r="CG37" s="21" t="e">
        <f>+[1]Tabelas!CI14</f>
        <v>#REF!</v>
      </c>
      <c r="CH37" s="21" t="e">
        <f>+[1]Tabelas!CJ14</f>
        <v>#REF!</v>
      </c>
      <c r="CI37" s="21" t="e">
        <f>+[1]Tabelas!CK14</f>
        <v>#REF!</v>
      </c>
      <c r="CJ37" s="21" t="e">
        <f>+[1]Tabelas!CL14</f>
        <v>#REF!</v>
      </c>
      <c r="CK37" s="21" t="e">
        <f>+[1]Tabelas!CM14</f>
        <v>#REF!</v>
      </c>
      <c r="CL37" s="21" t="e">
        <f>+[1]Tabelas!CN14</f>
        <v>#REF!</v>
      </c>
      <c r="CM37" s="21" t="e">
        <f>+[1]Tabelas!CO14</f>
        <v>#REF!</v>
      </c>
      <c r="CN37" s="21" t="e">
        <f>+CM37+CI37+CE37+CA37</f>
        <v>#REF!</v>
      </c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</row>
    <row r="38" spans="1:121" s="8" customFormat="1" x14ac:dyDescent="0.2">
      <c r="A38" s="23" t="s">
        <v>106</v>
      </c>
      <c r="B38" s="21" t="e">
        <f>+[1]Tabelas!D22</f>
        <v>#REF!</v>
      </c>
      <c r="C38" s="21" t="e">
        <f>+[1]Tabelas!E22</f>
        <v>#REF!</v>
      </c>
      <c r="D38" s="21" t="e">
        <f>+[1]Tabelas!F22</f>
        <v>#REF!</v>
      </c>
      <c r="E38" s="21" t="e">
        <f>+[1]Tabelas!G22</f>
        <v>#REF!</v>
      </c>
      <c r="F38" s="21" t="e">
        <f>+[1]Tabelas!H22</f>
        <v>#REF!</v>
      </c>
      <c r="G38" s="21" t="e">
        <f>+[1]Tabelas!I22</f>
        <v>#REF!</v>
      </c>
      <c r="H38" s="21" t="e">
        <f>+[1]Tabelas!J22</f>
        <v>#REF!</v>
      </c>
      <c r="I38" s="21" t="e">
        <f>+[1]Tabelas!K22</f>
        <v>#REF!</v>
      </c>
      <c r="J38" s="21" t="e">
        <f>+[1]Tabelas!L22</f>
        <v>#REF!</v>
      </c>
      <c r="K38" s="21" t="e">
        <f>+[1]Tabelas!M22</f>
        <v>#REF!</v>
      </c>
      <c r="L38" s="21" t="e">
        <f>+[1]Tabelas!N22</f>
        <v>#REF!</v>
      </c>
      <c r="M38" s="21" t="e">
        <f>+[1]Tabelas!O22</f>
        <v>#REF!</v>
      </c>
      <c r="N38" s="21" t="e">
        <f>+[1]Tabelas!P22</f>
        <v>#REF!</v>
      </c>
      <c r="O38" s="21" t="e">
        <f>+[1]Tabelas!Q22</f>
        <v>#REF!</v>
      </c>
      <c r="P38" s="21" t="e">
        <f>+[1]Tabelas!R22</f>
        <v>#REF!</v>
      </c>
      <c r="Q38" s="21" t="e">
        <f>+[1]Tabelas!S22</f>
        <v>#REF!</v>
      </c>
      <c r="R38" s="21" t="e">
        <f>+[1]Tabelas!T22</f>
        <v>#REF!</v>
      </c>
      <c r="S38" s="21">
        <f>+[1]Tabelas!U22</f>
        <v>405000</v>
      </c>
      <c r="T38" s="21">
        <f>+[1]Tabelas!V22</f>
        <v>3243500</v>
      </c>
      <c r="U38" s="21">
        <f>+[1]Tabelas!W22</f>
        <v>153252882</v>
      </c>
      <c r="V38" s="21">
        <f>+[1]Tabelas!X22</f>
        <v>156901382</v>
      </c>
      <c r="W38" s="21">
        <f>+[1]Tabelas!Y22</f>
        <v>156901382</v>
      </c>
      <c r="X38" s="21">
        <f>+[1]Tabelas!Z22</f>
        <v>156901382</v>
      </c>
      <c r="Y38" s="21">
        <f>+[1]Tabelas!AA22</f>
        <v>94565257</v>
      </c>
      <c r="Z38" s="21">
        <f>+[1]Tabelas!AB22</f>
        <v>194920602</v>
      </c>
      <c r="AA38" s="21">
        <f>+[1]Tabelas!AC22</f>
        <v>241616143</v>
      </c>
      <c r="AB38" s="21">
        <f>+[1]Tabelas!AD22</f>
        <v>531102002</v>
      </c>
      <c r="AC38" s="21">
        <f>+[1]Tabelas!AE22</f>
        <v>443765323</v>
      </c>
      <c r="AD38" s="21">
        <f>+[1]Tabelas!AF22</f>
        <v>903172657</v>
      </c>
      <c r="AE38" s="21">
        <f>+[1]Tabelas!AG22</f>
        <v>1128490538</v>
      </c>
      <c r="AF38" s="21">
        <f>+[1]Tabelas!AH22</f>
        <v>2475428518</v>
      </c>
      <c r="AG38" s="21">
        <f>+[1]Tabelas!AI22</f>
        <v>1133615841</v>
      </c>
      <c r="AH38" s="21">
        <f>+[1]Tabelas!AJ22</f>
        <v>1256080030</v>
      </c>
      <c r="AI38" s="21">
        <f>+[1]Tabelas!AK22</f>
        <v>1064980489</v>
      </c>
      <c r="AJ38" s="21">
        <f>+[1]Tabelas!AL22</f>
        <v>3454676360</v>
      </c>
      <c r="AK38" s="21">
        <f>+[1]Tabelas!AM22</f>
        <v>1234984488</v>
      </c>
      <c r="AL38" s="21">
        <f>+[1]Tabelas!AN22</f>
        <v>1522120208</v>
      </c>
      <c r="AM38" s="21">
        <f>+[1]Tabelas!AO22</f>
        <v>2716123503</v>
      </c>
      <c r="AN38" s="21">
        <f>+[1]Tabelas!AP22</f>
        <v>5473228199</v>
      </c>
      <c r="AO38" s="21">
        <f>+[1]Tabelas!AQ22</f>
        <v>9177330383</v>
      </c>
      <c r="AP38" s="21">
        <f>+[1]Tabelas!AR22</f>
        <v>1797532685</v>
      </c>
      <c r="AQ38" s="21">
        <f>+[1]Tabelas!AS22</f>
        <v>1651889352</v>
      </c>
      <c r="AR38" s="21">
        <f>+[1]Tabelas!AT22</f>
        <v>1931357841</v>
      </c>
      <c r="AS38" s="21">
        <f>+[1]Tabelas!AU22</f>
        <v>5380779878</v>
      </c>
      <c r="AT38" s="21">
        <f>+[1]Tabelas!AV22</f>
        <v>1947058321</v>
      </c>
      <c r="AU38" s="21">
        <f>+[1]Tabelas!AW22</f>
        <v>1626808860</v>
      </c>
      <c r="AV38" s="21">
        <f>+[1]Tabelas!AX22</f>
        <v>1483749424</v>
      </c>
      <c r="AW38" s="21">
        <f>+[1]Tabelas!AY22</f>
        <v>5057616605</v>
      </c>
      <c r="AX38" s="21">
        <f>+[1]Tabelas!AZ22</f>
        <v>1823848533</v>
      </c>
      <c r="AY38" s="21">
        <f>+[1]Tabelas!BA22</f>
        <v>2136450111</v>
      </c>
      <c r="AZ38" s="21">
        <f>+[1]Tabelas!BB22</f>
        <v>1707297666</v>
      </c>
      <c r="BA38" s="21">
        <f>+[1]Tabelas!BC22</f>
        <v>5667596310</v>
      </c>
      <c r="BB38" s="21">
        <f>+[1]Tabelas!BD22</f>
        <v>1660709101</v>
      </c>
      <c r="BC38" s="21">
        <f>+[1]Tabelas!BE22</f>
        <v>1823934973</v>
      </c>
      <c r="BD38" s="21">
        <f>+[1]Tabelas!BF22</f>
        <v>3116532996</v>
      </c>
      <c r="BE38" s="21">
        <f>+[1]Tabelas!BG22</f>
        <v>6601177070</v>
      </c>
      <c r="BF38" s="21">
        <f>+[1]Tabelas!BH22</f>
        <v>22707169863</v>
      </c>
      <c r="BG38" s="21">
        <f>+[1]Tabelas!BI22</f>
        <v>1863572227</v>
      </c>
      <c r="BH38" s="21">
        <f>+[1]Tabelas!BJ22</f>
        <v>1299267905</v>
      </c>
      <c r="BI38" s="21">
        <f>+[1]Tabelas!BK22</f>
        <v>1765948221</v>
      </c>
      <c r="BJ38" s="21">
        <f>+[1]Tabelas!BL22</f>
        <v>4928788353</v>
      </c>
      <c r="BK38" s="21">
        <f>+[1]Tabelas!BM22</f>
        <v>1396970812</v>
      </c>
      <c r="BL38" s="21">
        <f>+[1]Tabelas!BN22</f>
        <v>2205006025</v>
      </c>
      <c r="BM38" s="21">
        <f>+[1]Tabelas!BO22</f>
        <v>1890091124</v>
      </c>
      <c r="BN38" s="21">
        <f>+[1]Tabelas!BP22</f>
        <v>5492067961</v>
      </c>
      <c r="BO38" s="21">
        <f>+[1]Tabelas!BQ22</f>
        <v>2210983490</v>
      </c>
      <c r="BP38" s="21">
        <f>+[1]Tabelas!BR22</f>
        <v>2436127285</v>
      </c>
      <c r="BQ38" s="21">
        <f>+[1]Tabelas!BS22</f>
        <v>2890870452</v>
      </c>
      <c r="BR38" s="21">
        <f>+[1]Tabelas!BT22</f>
        <v>7537981227</v>
      </c>
      <c r="BS38" s="21">
        <f>+[1]Tabelas!BU22</f>
        <v>3101507969</v>
      </c>
      <c r="BT38" s="21">
        <f>+[1]Tabelas!BV22</f>
        <v>3114088175</v>
      </c>
      <c r="BU38" s="21">
        <f>+[1]Tabelas!BW22</f>
        <v>5198730962</v>
      </c>
      <c r="BV38" s="21">
        <f>+[1]Tabelas!BX22</f>
        <v>11414327106</v>
      </c>
      <c r="BW38" s="21">
        <f t="shared" si="33"/>
        <v>29373164647</v>
      </c>
      <c r="BX38" s="21"/>
      <c r="BY38" s="21" t="e">
        <f>+[1]Tabelas!CA22</f>
        <v>#REF!</v>
      </c>
      <c r="BZ38" s="21" t="e">
        <f>+[1]Tabelas!CB22</f>
        <v>#REF!</v>
      </c>
      <c r="CA38" s="21" t="e">
        <f>+[1]Tabelas!CC22</f>
        <v>#REF!</v>
      </c>
      <c r="CB38" s="21" t="e">
        <f>+[1]Tabelas!CD22</f>
        <v>#REF!</v>
      </c>
      <c r="CC38" s="21" t="e">
        <f>+[1]Tabelas!CE22</f>
        <v>#REF!</v>
      </c>
      <c r="CD38" s="21" t="e">
        <f>+[1]Tabelas!CF22</f>
        <v>#REF!</v>
      </c>
      <c r="CE38" s="21" t="e">
        <f>+[1]Tabelas!CG22</f>
        <v>#REF!</v>
      </c>
      <c r="CF38" s="21" t="e">
        <f>+[1]Tabelas!CH22</f>
        <v>#REF!</v>
      </c>
      <c r="CG38" s="21" t="e">
        <f>+[1]Tabelas!CI22</f>
        <v>#REF!</v>
      </c>
      <c r="CH38" s="21" t="e">
        <f>+[1]Tabelas!CJ22</f>
        <v>#REF!</v>
      </c>
      <c r="CI38" s="21" t="e">
        <f>+[1]Tabelas!CK22</f>
        <v>#REF!</v>
      </c>
      <c r="CJ38" s="21" t="e">
        <f>+[1]Tabelas!CL22</f>
        <v>#REF!</v>
      </c>
      <c r="CK38" s="21" t="e">
        <f>+[1]Tabelas!CM22</f>
        <v>#REF!</v>
      </c>
      <c r="CL38" s="21" t="e">
        <f>+[1]Tabelas!CN22</f>
        <v>#REF!</v>
      </c>
      <c r="CM38" s="21" t="e">
        <f>+[1]Tabelas!CO22</f>
        <v>#REF!</v>
      </c>
      <c r="CN38" s="21" t="e">
        <f>+CM38+CI38+CE38+CA38</f>
        <v>#REF!</v>
      </c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</row>
    <row r="39" spans="1:121" x14ac:dyDescent="0.2">
      <c r="A39" s="23"/>
      <c r="B39" s="42"/>
      <c r="C39" s="43"/>
      <c r="D39" s="43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21"/>
      <c r="Y39" s="25"/>
      <c r="Z39" s="25"/>
      <c r="AA39" s="21">
        <f t="shared" si="15"/>
        <v>0</v>
      </c>
      <c r="AB39" s="26"/>
      <c r="AC39" s="27"/>
      <c r="AD39" s="27"/>
      <c r="AE39" s="18"/>
      <c r="AF39" s="18"/>
      <c r="AG39" s="18"/>
      <c r="AH39" s="18"/>
      <c r="AI39" s="22"/>
      <c r="AJ39" s="21"/>
      <c r="AK39" s="21"/>
      <c r="AL39" s="25"/>
      <c r="AM39" s="25"/>
      <c r="AN39" s="25"/>
      <c r="AO39" s="26"/>
      <c r="AP39" s="27"/>
      <c r="AQ39" s="27"/>
      <c r="AR39" s="18"/>
      <c r="AS39" s="18"/>
      <c r="AT39" s="18"/>
      <c r="AU39" s="18"/>
      <c r="AV39" s="22"/>
      <c r="AW39" s="21"/>
      <c r="AX39" s="21"/>
      <c r="AY39" s="25"/>
      <c r="AZ39" s="25"/>
      <c r="BA39" s="21">
        <f t="shared" si="17"/>
        <v>0</v>
      </c>
      <c r="BB39" s="21">
        <f>SUM(AP39:BA39)</f>
        <v>0</v>
      </c>
      <c r="BC39" s="21">
        <f>SUM(AQ39:BB39)</f>
        <v>0</v>
      </c>
      <c r="BD39" s="21">
        <f>SUM(AR39:BC39)</f>
        <v>0</v>
      </c>
      <c r="BE39" s="21">
        <f>SUM(AS39:BD39)</f>
        <v>0</v>
      </c>
      <c r="BF39" s="21">
        <f>SUM(AT39:BE39)</f>
        <v>0</v>
      </c>
      <c r="BG39" s="18"/>
      <c r="BH39" s="18"/>
      <c r="BI39" s="22"/>
      <c r="BJ39" s="21"/>
      <c r="BK39" s="21"/>
      <c r="BL39" s="25"/>
      <c r="BM39" s="25"/>
      <c r="BN39" s="21"/>
      <c r="BO39" s="26"/>
      <c r="BP39" s="27"/>
      <c r="BQ39" s="27"/>
      <c r="BR39" s="18"/>
      <c r="BS39" s="27"/>
      <c r="BT39" s="27"/>
      <c r="BU39" s="27"/>
      <c r="BV39" s="27"/>
      <c r="BW39" s="27"/>
      <c r="BX39" s="18"/>
      <c r="BY39" s="18"/>
      <c r="BZ39" s="22"/>
      <c r="CA39" s="21"/>
      <c r="CB39" s="21"/>
      <c r="CC39" s="25"/>
      <c r="CD39" s="25"/>
      <c r="CE39" s="21"/>
      <c r="CF39" s="26"/>
      <c r="CG39" s="27"/>
      <c r="CH39" s="27"/>
      <c r="CI39" s="18"/>
      <c r="CJ39" s="27"/>
      <c r="CK39" s="27"/>
      <c r="CL39" s="27"/>
      <c r="CM39" s="27"/>
      <c r="CN39" s="27"/>
    </row>
    <row r="40" spans="1:121" x14ac:dyDescent="0.2">
      <c r="A40" s="24" t="s">
        <v>13</v>
      </c>
      <c r="B40" s="28"/>
      <c r="C40" s="29"/>
      <c r="D40" s="29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>
        <f t="shared" si="15"/>
        <v>0</v>
      </c>
      <c r="AB40" s="28"/>
      <c r="AC40" s="29"/>
      <c r="AD40" s="29"/>
      <c r="AE40" s="12"/>
      <c r="AF40" s="12"/>
      <c r="AG40" s="12"/>
      <c r="AH40" s="12"/>
      <c r="AI40" s="12"/>
      <c r="AJ40" s="12"/>
      <c r="AK40" s="12"/>
      <c r="AL40" s="12"/>
      <c r="AM40" s="12"/>
      <c r="AN40" s="12">
        <f t="shared" si="16"/>
        <v>0</v>
      </c>
      <c r="AO40" s="28"/>
      <c r="AP40" s="29"/>
      <c r="AQ40" s="29"/>
      <c r="AR40" s="12"/>
      <c r="AS40" s="12"/>
      <c r="AT40" s="12"/>
      <c r="AU40" s="12"/>
      <c r="AV40" s="12"/>
      <c r="AW40" s="12"/>
      <c r="AX40" s="12"/>
      <c r="AY40" s="12"/>
      <c r="AZ40" s="12"/>
      <c r="BA40" s="12">
        <f t="shared" si="17"/>
        <v>0</v>
      </c>
      <c r="BB40" s="28"/>
      <c r="BC40" s="29"/>
      <c r="BD40" s="29"/>
      <c r="BE40" s="12"/>
      <c r="BF40" s="12"/>
      <c r="BG40" s="12"/>
      <c r="BH40" s="12"/>
      <c r="BI40" s="12"/>
      <c r="BJ40" s="12"/>
      <c r="BK40" s="12"/>
      <c r="BL40" s="12"/>
      <c r="BM40" s="12"/>
      <c r="BN40" s="12">
        <f t="shared" si="18"/>
        <v>0</v>
      </c>
      <c r="BO40" s="28"/>
      <c r="BP40" s="29"/>
      <c r="BQ40" s="29"/>
      <c r="BR40" s="12"/>
      <c r="BS40" s="29"/>
      <c r="BT40" s="29"/>
      <c r="BU40" s="29"/>
      <c r="BV40" s="29"/>
      <c r="BW40" s="29"/>
      <c r="BX40" s="12"/>
      <c r="BY40" s="12"/>
      <c r="BZ40" s="12"/>
      <c r="CA40" s="12"/>
      <c r="CB40" s="12"/>
      <c r="CC40" s="12"/>
      <c r="CD40" s="12"/>
      <c r="CE40" s="12">
        <f t="shared" ref="CE40:CE45" si="45">SUM(BS40:CD40)</f>
        <v>0</v>
      </c>
      <c r="CF40" s="28"/>
      <c r="CG40" s="29"/>
      <c r="CH40" s="29"/>
      <c r="CI40" s="12"/>
      <c r="CJ40" s="29"/>
      <c r="CK40" s="29"/>
      <c r="CL40" s="29"/>
      <c r="CM40" s="29"/>
      <c r="CN40" s="29"/>
    </row>
    <row r="41" spans="1:121" s="8" customFormat="1" x14ac:dyDescent="0.2">
      <c r="A41" s="23" t="s">
        <v>12</v>
      </c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21"/>
      <c r="Y41" s="21"/>
      <c r="Z41" s="21"/>
      <c r="AA41" s="21">
        <f t="shared" si="15"/>
        <v>0</v>
      </c>
      <c r="AB41" s="18"/>
      <c r="AC41" s="18"/>
      <c r="AD41" s="18"/>
      <c r="AE41" s="18"/>
      <c r="AF41" s="18"/>
      <c r="AG41" s="18"/>
      <c r="AH41" s="18"/>
      <c r="AI41" s="18"/>
      <c r="AJ41" s="21"/>
      <c r="AK41" s="21"/>
      <c r="AL41" s="21"/>
      <c r="AM41" s="21"/>
      <c r="AN41" s="21">
        <f t="shared" si="16"/>
        <v>0</v>
      </c>
      <c r="AO41" s="18"/>
      <c r="AP41" s="18"/>
      <c r="AQ41" s="18"/>
      <c r="AR41" s="18"/>
      <c r="AS41" s="18"/>
      <c r="AT41" s="18"/>
      <c r="AU41" s="18"/>
      <c r="AV41" s="18"/>
      <c r="AW41" s="21"/>
      <c r="AX41" s="21"/>
      <c r="AY41" s="21"/>
      <c r="AZ41" s="21"/>
      <c r="BA41" s="21">
        <f t="shared" si="17"/>
        <v>0</v>
      </c>
      <c r="BB41" s="18"/>
      <c r="BC41" s="18"/>
      <c r="BD41" s="18"/>
      <c r="BE41" s="18"/>
      <c r="BF41" s="18"/>
      <c r="BG41" s="18"/>
      <c r="BH41" s="18"/>
      <c r="BI41" s="18"/>
      <c r="BJ41" s="21"/>
      <c r="BK41" s="21"/>
      <c r="BL41" s="21"/>
      <c r="BM41" s="21"/>
      <c r="BN41" s="21">
        <f t="shared" si="18"/>
        <v>0</v>
      </c>
      <c r="BO41" s="18"/>
      <c r="BP41" s="18"/>
      <c r="BQ41" s="18"/>
      <c r="BR41" s="18"/>
      <c r="BS41" s="18"/>
      <c r="BT41" s="18"/>
      <c r="BU41" s="18"/>
      <c r="BV41" s="18"/>
      <c r="BW41" s="18"/>
      <c r="BX41" s="18"/>
      <c r="BY41" s="18"/>
      <c r="BZ41" s="18"/>
      <c r="CA41" s="21"/>
      <c r="CB41" s="21"/>
      <c r="CC41" s="21"/>
      <c r="CD41" s="21"/>
      <c r="CE41" s="21">
        <f t="shared" si="45"/>
        <v>0</v>
      </c>
      <c r="CF41" s="18"/>
      <c r="CG41" s="18"/>
      <c r="CH41" s="18"/>
      <c r="CI41" s="18"/>
      <c r="CJ41" s="18"/>
      <c r="CK41" s="18"/>
      <c r="CL41" s="18"/>
      <c r="CM41" s="18"/>
      <c r="CN41" s="18"/>
    </row>
    <row r="42" spans="1:121" s="8" customFormat="1" x14ac:dyDescent="0.2">
      <c r="A42" s="23" t="s">
        <v>16</v>
      </c>
      <c r="B42" s="18"/>
      <c r="C42" s="18"/>
      <c r="D42" s="18"/>
      <c r="E42" s="27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21"/>
      <c r="Y42" s="21"/>
      <c r="Z42" s="21"/>
      <c r="AA42" s="21">
        <f t="shared" si="15"/>
        <v>0</v>
      </c>
      <c r="AB42" s="18"/>
      <c r="AC42" s="18"/>
      <c r="AD42" s="18"/>
      <c r="AE42" s="27"/>
      <c r="AF42" s="18"/>
      <c r="AG42" s="18"/>
      <c r="AH42" s="18"/>
      <c r="AI42" s="18"/>
      <c r="AJ42" s="21"/>
      <c r="AK42" s="21"/>
      <c r="AL42" s="21"/>
      <c r="AM42" s="21"/>
      <c r="AN42" s="21">
        <f t="shared" si="16"/>
        <v>0</v>
      </c>
      <c r="AO42" s="18"/>
      <c r="AP42" s="18"/>
      <c r="AQ42" s="18"/>
      <c r="AR42" s="27"/>
      <c r="AS42" s="18"/>
      <c r="AT42" s="18"/>
      <c r="AU42" s="18"/>
      <c r="AV42" s="18"/>
      <c r="AW42" s="21"/>
      <c r="AX42" s="21"/>
      <c r="AY42" s="21"/>
      <c r="AZ42" s="21"/>
      <c r="BA42" s="21">
        <f t="shared" si="17"/>
        <v>0</v>
      </c>
      <c r="BB42" s="18"/>
      <c r="BC42" s="18"/>
      <c r="BD42" s="18"/>
      <c r="BE42" s="27"/>
      <c r="BF42" s="18"/>
      <c r="BG42" s="18"/>
      <c r="BH42" s="18"/>
      <c r="BI42" s="18"/>
      <c r="BJ42" s="21"/>
      <c r="BK42" s="21"/>
      <c r="BL42" s="21"/>
      <c r="BM42" s="21"/>
      <c r="BN42" s="21">
        <f t="shared" si="18"/>
        <v>0</v>
      </c>
      <c r="BO42" s="18"/>
      <c r="BP42" s="18"/>
      <c r="BQ42" s="18"/>
      <c r="BR42" s="27"/>
      <c r="BS42" s="18"/>
      <c r="BT42" s="18"/>
      <c r="BU42" s="18"/>
      <c r="BV42" s="18"/>
      <c r="BW42" s="18"/>
      <c r="BX42" s="18"/>
      <c r="BY42" s="18"/>
      <c r="BZ42" s="18"/>
      <c r="CA42" s="21"/>
      <c r="CB42" s="21"/>
      <c r="CC42" s="21"/>
      <c r="CD42" s="21"/>
      <c r="CE42" s="21">
        <f t="shared" si="45"/>
        <v>0</v>
      </c>
      <c r="CF42" s="18"/>
      <c r="CG42" s="18"/>
      <c r="CH42" s="18"/>
      <c r="CI42" s="27"/>
      <c r="CJ42" s="18"/>
      <c r="CK42" s="18"/>
      <c r="CL42" s="18"/>
      <c r="CM42" s="18"/>
      <c r="CN42" s="18"/>
    </row>
    <row r="43" spans="1:121" s="8" customFormat="1" x14ac:dyDescent="0.2">
      <c r="A43" s="23" t="s">
        <v>17</v>
      </c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21"/>
      <c r="Y43" s="21"/>
      <c r="Z43" s="21"/>
      <c r="AA43" s="21">
        <f t="shared" si="15"/>
        <v>0</v>
      </c>
      <c r="AB43" s="18"/>
      <c r="AC43" s="18"/>
      <c r="AD43" s="18"/>
      <c r="AE43" s="18"/>
      <c r="AF43" s="18"/>
      <c r="AG43" s="18"/>
      <c r="AH43" s="18"/>
      <c r="AI43" s="18"/>
      <c r="AJ43" s="21"/>
      <c r="AK43" s="21"/>
      <c r="AL43" s="21"/>
      <c r="AM43" s="21"/>
      <c r="AN43" s="21">
        <f t="shared" si="16"/>
        <v>0</v>
      </c>
      <c r="AO43" s="18"/>
      <c r="AP43" s="18"/>
      <c r="AQ43" s="18"/>
      <c r="AR43" s="18"/>
      <c r="AS43" s="18"/>
      <c r="AT43" s="18"/>
      <c r="AU43" s="18"/>
      <c r="AV43" s="18"/>
      <c r="AW43" s="21"/>
      <c r="AX43" s="21"/>
      <c r="AY43" s="21"/>
      <c r="AZ43" s="21"/>
      <c r="BA43" s="21">
        <f t="shared" si="17"/>
        <v>0</v>
      </c>
      <c r="BB43" s="18"/>
      <c r="BC43" s="18"/>
      <c r="BD43" s="18"/>
      <c r="BE43" s="18"/>
      <c r="BF43" s="18"/>
      <c r="BG43" s="18"/>
      <c r="BH43" s="18"/>
      <c r="BI43" s="18"/>
      <c r="BJ43" s="21"/>
      <c r="BK43" s="21"/>
      <c r="BL43" s="21"/>
      <c r="BM43" s="21"/>
      <c r="BN43" s="21">
        <f t="shared" si="18"/>
        <v>0</v>
      </c>
      <c r="BO43" s="18"/>
      <c r="BP43" s="18"/>
      <c r="BQ43" s="18"/>
      <c r="BR43" s="18"/>
      <c r="BS43" s="18"/>
      <c r="BT43" s="18"/>
      <c r="BU43" s="18"/>
      <c r="BV43" s="18"/>
      <c r="BW43" s="18"/>
      <c r="BX43" s="18"/>
      <c r="BY43" s="18"/>
      <c r="BZ43" s="18"/>
      <c r="CA43" s="21"/>
      <c r="CB43" s="21"/>
      <c r="CC43" s="21"/>
      <c r="CD43" s="21"/>
      <c r="CE43" s="21">
        <f t="shared" si="45"/>
        <v>0</v>
      </c>
      <c r="CF43" s="18"/>
      <c r="CG43" s="18"/>
      <c r="CH43" s="18"/>
      <c r="CI43" s="18"/>
      <c r="CJ43" s="18"/>
      <c r="CK43" s="18"/>
      <c r="CL43" s="18"/>
      <c r="CM43" s="18"/>
      <c r="CN43" s="18"/>
    </row>
    <row r="44" spans="1:121" s="8" customFormat="1" x14ac:dyDescent="0.2">
      <c r="A44" s="23" t="s">
        <v>14</v>
      </c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21"/>
      <c r="Y44" s="21"/>
      <c r="Z44" s="21"/>
      <c r="AA44" s="21">
        <f t="shared" si="15"/>
        <v>0</v>
      </c>
      <c r="AB44" s="18"/>
      <c r="AC44" s="18"/>
      <c r="AD44" s="18"/>
      <c r="AE44" s="18"/>
      <c r="AF44" s="18"/>
      <c r="AG44" s="18"/>
      <c r="AH44" s="18"/>
      <c r="AI44" s="18"/>
      <c r="AJ44" s="21"/>
      <c r="AK44" s="21"/>
      <c r="AL44" s="21"/>
      <c r="AM44" s="21"/>
      <c r="AN44" s="21">
        <f t="shared" si="16"/>
        <v>0</v>
      </c>
      <c r="AO44" s="18"/>
      <c r="AP44" s="18"/>
      <c r="AQ44" s="18"/>
      <c r="AR44" s="18"/>
      <c r="AS44" s="18"/>
      <c r="AT44" s="18"/>
      <c r="AU44" s="18"/>
      <c r="AV44" s="18"/>
      <c r="AW44" s="21"/>
      <c r="AX44" s="21"/>
      <c r="AY44" s="21"/>
      <c r="AZ44" s="21"/>
      <c r="BA44" s="21">
        <f t="shared" si="17"/>
        <v>0</v>
      </c>
      <c r="BB44" s="18"/>
      <c r="BC44" s="18"/>
      <c r="BD44" s="18"/>
      <c r="BE44" s="18"/>
      <c r="BF44" s="18"/>
      <c r="BG44" s="18"/>
      <c r="BH44" s="18"/>
      <c r="BI44" s="18"/>
      <c r="BJ44" s="21"/>
      <c r="BK44" s="21"/>
      <c r="BL44" s="21"/>
      <c r="BM44" s="21"/>
      <c r="BN44" s="21">
        <f t="shared" si="18"/>
        <v>0</v>
      </c>
      <c r="BO44" s="18"/>
      <c r="BP44" s="18"/>
      <c r="BQ44" s="18"/>
      <c r="BR44" s="18"/>
      <c r="BS44" s="18"/>
      <c r="BT44" s="18"/>
      <c r="BU44" s="18"/>
      <c r="BV44" s="18"/>
      <c r="BW44" s="18"/>
      <c r="BX44" s="18"/>
      <c r="BY44" s="18"/>
      <c r="BZ44" s="18"/>
      <c r="CA44" s="21"/>
      <c r="CB44" s="21"/>
      <c r="CC44" s="21"/>
      <c r="CD44" s="21"/>
      <c r="CE44" s="21">
        <f t="shared" si="45"/>
        <v>0</v>
      </c>
      <c r="CF44" s="18"/>
      <c r="CG44" s="18"/>
      <c r="CH44" s="18"/>
      <c r="CI44" s="18"/>
      <c r="CJ44" s="18"/>
      <c r="CK44" s="18"/>
      <c r="CL44" s="18"/>
      <c r="CM44" s="18"/>
      <c r="CN44" s="18"/>
    </row>
    <row r="45" spans="1:121" s="8" customFormat="1" x14ac:dyDescent="0.2">
      <c r="A45" s="23" t="s">
        <v>15</v>
      </c>
      <c r="B45" s="18"/>
      <c r="C45" s="18"/>
      <c r="D45" s="18">
        <v>0</v>
      </c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21"/>
      <c r="Y45" s="21"/>
      <c r="Z45" s="21"/>
      <c r="AA45" s="21">
        <f t="shared" si="15"/>
        <v>0</v>
      </c>
      <c r="AB45" s="18"/>
      <c r="AC45" s="18"/>
      <c r="AD45" s="18"/>
      <c r="AE45" s="18"/>
      <c r="AF45" s="18"/>
      <c r="AG45" s="18"/>
      <c r="AH45" s="18"/>
      <c r="AI45" s="18"/>
      <c r="AJ45" s="21"/>
      <c r="AK45" s="21"/>
      <c r="AL45" s="21"/>
      <c r="AM45" s="21"/>
      <c r="AN45" s="21">
        <f t="shared" si="16"/>
        <v>0</v>
      </c>
      <c r="AO45" s="18"/>
      <c r="AP45" s="18"/>
      <c r="AQ45" s="18"/>
      <c r="AR45" s="18"/>
      <c r="AS45" s="18"/>
      <c r="AT45" s="18"/>
      <c r="AU45" s="18"/>
      <c r="AV45" s="18"/>
      <c r="AW45" s="21"/>
      <c r="AX45" s="21"/>
      <c r="AY45" s="21"/>
      <c r="AZ45" s="21"/>
      <c r="BA45" s="21">
        <f t="shared" si="17"/>
        <v>0</v>
      </c>
      <c r="BB45" s="18"/>
      <c r="BC45" s="18"/>
      <c r="BD45" s="18"/>
      <c r="BE45" s="18"/>
      <c r="BF45" s="18"/>
      <c r="BG45" s="18"/>
      <c r="BH45" s="18"/>
      <c r="BI45" s="18"/>
      <c r="BJ45" s="21"/>
      <c r="BK45" s="21"/>
      <c r="BL45" s="21"/>
      <c r="BM45" s="21"/>
      <c r="BN45" s="21">
        <f t="shared" si="18"/>
        <v>0</v>
      </c>
      <c r="BO45" s="18"/>
      <c r="BP45" s="18"/>
      <c r="BQ45" s="18"/>
      <c r="BR45" s="18"/>
      <c r="BS45" s="18"/>
      <c r="BT45" s="18"/>
      <c r="BU45" s="18"/>
      <c r="BV45" s="18"/>
      <c r="BW45" s="18"/>
      <c r="BX45" s="18"/>
      <c r="BY45" s="18"/>
      <c r="BZ45" s="18"/>
      <c r="CA45" s="21"/>
      <c r="CB45" s="21"/>
      <c r="CC45" s="21"/>
      <c r="CD45" s="21"/>
      <c r="CE45" s="21">
        <f t="shared" si="45"/>
        <v>0</v>
      </c>
      <c r="CF45" s="18"/>
      <c r="CG45" s="18"/>
      <c r="CH45" s="18"/>
      <c r="CI45" s="18"/>
      <c r="CJ45" s="18"/>
      <c r="CK45" s="18"/>
      <c r="CL45" s="18"/>
      <c r="CM45" s="18"/>
      <c r="CN45" s="18"/>
    </row>
    <row r="46" spans="1:121" x14ac:dyDescent="0.2">
      <c r="A46" s="30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2"/>
      <c r="Y46" s="33"/>
      <c r="Z46" s="33"/>
      <c r="AA46" s="32"/>
      <c r="AB46" s="31"/>
      <c r="AC46" s="31"/>
      <c r="AD46" s="31"/>
      <c r="AE46" s="31"/>
      <c r="AF46" s="31"/>
      <c r="AG46" s="31"/>
      <c r="AH46" s="31"/>
      <c r="AI46" s="31"/>
      <c r="AJ46" s="32"/>
      <c r="AK46" s="32"/>
      <c r="AL46" s="33"/>
      <c r="AM46" s="33"/>
      <c r="AN46" s="32"/>
      <c r="AO46" s="31"/>
      <c r="AP46" s="31"/>
      <c r="AQ46" s="31"/>
      <c r="AR46" s="31"/>
      <c r="AS46" s="31"/>
      <c r="AT46" s="31"/>
      <c r="AU46" s="31"/>
      <c r="AV46" s="31"/>
      <c r="AW46" s="32"/>
      <c r="AX46" s="32"/>
      <c r="AY46" s="33"/>
      <c r="AZ46" s="33"/>
      <c r="BA46" s="32"/>
      <c r="BB46" s="31"/>
      <c r="BC46" s="31"/>
      <c r="BD46" s="31"/>
      <c r="BE46" s="31"/>
      <c r="BF46" s="31"/>
      <c r="BG46" s="31"/>
      <c r="BH46" s="31"/>
      <c r="BI46" s="31"/>
      <c r="BJ46" s="32"/>
      <c r="BK46" s="32"/>
      <c r="BL46" s="33"/>
      <c r="BM46" s="33"/>
      <c r="BN46" s="32"/>
      <c r="BO46" s="31"/>
      <c r="BP46" s="31"/>
      <c r="BQ46" s="31"/>
      <c r="BR46" s="31"/>
      <c r="BS46" s="31"/>
      <c r="BT46" s="31"/>
      <c r="BU46" s="31"/>
      <c r="BV46" s="31"/>
      <c r="BW46" s="31"/>
      <c r="BX46" s="31"/>
      <c r="BY46" s="31"/>
      <c r="BZ46" s="31"/>
      <c r="CA46" s="32"/>
      <c r="CB46" s="32"/>
      <c r="CC46" s="33"/>
      <c r="CD46" s="33"/>
      <c r="CE46" s="32"/>
      <c r="CF46" s="31"/>
      <c r="CG46" s="31"/>
      <c r="CH46" s="31"/>
      <c r="CI46" s="31"/>
      <c r="CJ46" s="31"/>
      <c r="CK46" s="31"/>
      <c r="CL46" s="31"/>
      <c r="CM46" s="31"/>
      <c r="CN46" s="31"/>
    </row>
    <row r="47" spans="1:121" x14ac:dyDescent="0.2">
      <c r="A47" s="6"/>
    </row>
    <row r="48" spans="1:121" x14ac:dyDescent="0.2">
      <c r="A48" s="6"/>
      <c r="BR48" s="7"/>
      <c r="CI48" s="7"/>
    </row>
    <row r="49" spans="4:92" x14ac:dyDescent="0.2">
      <c r="E49" s="7"/>
      <c r="R49" s="7"/>
      <c r="AE49" s="7"/>
      <c r="AR49" s="7"/>
      <c r="BE49" s="7"/>
      <c r="BR49" s="7"/>
      <c r="CI49" s="7"/>
    </row>
    <row r="51" spans="4:92" x14ac:dyDescent="0.2">
      <c r="D51" s="7" t="s">
        <v>19</v>
      </c>
      <c r="Q51" s="7" t="s">
        <v>19</v>
      </c>
      <c r="AD51" s="7" t="s">
        <v>19</v>
      </c>
      <c r="AQ51" s="7" t="s">
        <v>19</v>
      </c>
      <c r="BD51" s="7" t="s">
        <v>19</v>
      </c>
      <c r="BQ51" s="7" t="s">
        <v>19</v>
      </c>
      <c r="BS51" s="7"/>
      <c r="BT51" s="7"/>
      <c r="BU51" s="7"/>
      <c r="BV51" s="7"/>
      <c r="BW51" s="7"/>
      <c r="CH51" s="7" t="s">
        <v>19</v>
      </c>
      <c r="CJ51" s="7"/>
      <c r="CK51" s="7"/>
      <c r="CL51" s="7"/>
      <c r="CM51" s="7"/>
      <c r="CN51" s="7"/>
    </row>
    <row r="52" spans="4:92" x14ac:dyDescent="0.2">
      <c r="J52" s="7">
        <f>+I32+H32+G32</f>
        <v>51616050000</v>
      </c>
      <c r="N52" s="7">
        <f>+M32+L32+K32</f>
        <v>66389150000</v>
      </c>
      <c r="R52" s="7">
        <f>+Q32+P32+O32</f>
        <v>69599100000</v>
      </c>
      <c r="V52" s="7">
        <f>+U32+T32+S32</f>
        <v>79484700000</v>
      </c>
      <c r="AB52" s="7">
        <f>+AA32+Z32+Y32</f>
        <v>80944000000</v>
      </c>
      <c r="AF52" s="7">
        <f>+AE32+AD32+AC32</f>
        <v>87109100000</v>
      </c>
      <c r="AJ52" s="7">
        <f>+AI32+AH32+AG32</f>
        <v>88883050000</v>
      </c>
      <c r="AN52" s="7">
        <f>+AM32+AL32+AK32</f>
        <v>96159900000</v>
      </c>
      <c r="AS52" s="7">
        <f>+AR32+AQ32+AP32</f>
        <v>85656650000</v>
      </c>
      <c r="AW52" s="7">
        <f>+AV32+AU32+AT32</f>
        <v>97160150000</v>
      </c>
      <c r="BA52" s="7">
        <f>+AZ32+AY32+AX32</f>
        <v>102977050000</v>
      </c>
      <c r="BE52" s="7">
        <f>+BD32+BC32+BB32</f>
        <v>110160750000</v>
      </c>
      <c r="BF52" s="7">
        <f>+BE32+BA32+AW32+AS32</f>
        <v>395954600000</v>
      </c>
      <c r="BJ52" s="7">
        <f>+BI32+BH32+BG32</f>
        <v>105878950000</v>
      </c>
      <c r="BN52" s="7">
        <f>+BM32+BL32+BK32</f>
        <v>123664700000</v>
      </c>
      <c r="BR52" s="7">
        <f>+BQ32+BP32+BO32</f>
        <v>132380100000</v>
      </c>
      <c r="BV52" s="7">
        <f>+BU32+BT32+BS32</f>
        <v>143463550000</v>
      </c>
      <c r="BW52" s="7">
        <f>+BV32+BR32+BN32+BJ32</f>
        <v>505387300000</v>
      </c>
      <c r="CA52" s="7" t="e">
        <f>+BZ32+BY32+BX32</f>
        <v>#REF!</v>
      </c>
      <c r="CE52" s="7" t="e">
        <f>+CD32+CC32+CB32</f>
        <v>#REF!</v>
      </c>
      <c r="CI52" s="7" t="e">
        <f>+CH32+CG32+CF32</f>
        <v>#REF!</v>
      </c>
      <c r="CM52" s="7" t="e">
        <f>+CL32+CK32+CJ32</f>
        <v>#REF!</v>
      </c>
      <c r="CN52" s="7" t="e">
        <f>+CM32+CI32+CE32+CA32</f>
        <v>#REF!</v>
      </c>
    </row>
    <row r="53" spans="4:92" x14ac:dyDescent="0.2">
      <c r="J53" s="7">
        <f>+I33+H33+G33</f>
        <v>169533250</v>
      </c>
      <c r="N53" s="7">
        <f>+M33+L33+K33</f>
        <v>94460000</v>
      </c>
      <c r="R53" s="7">
        <f>+Q33+P33+O33</f>
        <v>239577400</v>
      </c>
      <c r="V53" s="7">
        <f>+U33+T33+S33</f>
        <v>158189737</v>
      </c>
      <c r="W53" s="7">
        <f>+W23-[2]Tabelas!$Y$28</f>
        <v>0</v>
      </c>
      <c r="AB53" s="7">
        <f>+AA33+Z33+Y33</f>
        <v>174065000</v>
      </c>
      <c r="AF53" s="7">
        <f>+AE33+AD33+AC33</f>
        <v>282470842</v>
      </c>
      <c r="AJ53" s="7">
        <f>+AI33+AH33+AG33</f>
        <v>236518481</v>
      </c>
      <c r="AN53" s="7">
        <f>+AM33+AL33+AK33</f>
        <v>366208063</v>
      </c>
      <c r="AS53" s="7">
        <f>+AR33+AQ33+AP33</f>
        <v>287918108</v>
      </c>
      <c r="AW53" s="7">
        <f>+AV33+AU33+AT33</f>
        <v>348674253</v>
      </c>
      <c r="BA53" s="7">
        <f>+AZ33+AY33+AX33</f>
        <v>400217243</v>
      </c>
      <c r="BE53" s="7">
        <f>+BD33+BC33+BB33</f>
        <v>410062500</v>
      </c>
      <c r="BF53" s="7">
        <f>+BE33+BA33+AW33+AS33</f>
        <v>1446872104</v>
      </c>
      <c r="BJ53" s="7">
        <f>+BI33+BH33+BG33</f>
        <v>797868000</v>
      </c>
      <c r="BN53" s="7">
        <f>+BM33+BL33+BK33</f>
        <v>978373577</v>
      </c>
      <c r="BR53" s="7">
        <f>+BQ33+BP33+BO33</f>
        <v>1065487389</v>
      </c>
      <c r="BV53" s="7">
        <f>+BU33+BT33+BS33</f>
        <v>642803802</v>
      </c>
      <c r="BW53" s="7">
        <f>+BV33+BR33+BN33+BJ33</f>
        <v>3484532768</v>
      </c>
      <c r="CA53" s="7" t="e">
        <f>+BZ33+BY33+BX33</f>
        <v>#REF!</v>
      </c>
      <c r="CE53" s="7" t="e">
        <f>+CD33+CC33+CB33</f>
        <v>#REF!</v>
      </c>
      <c r="CI53" s="7" t="e">
        <f>+CH33+CG33+CF33</f>
        <v>#REF!</v>
      </c>
      <c r="CM53" s="7" t="e">
        <f>+CL33+CK33+CJ33</f>
        <v>#REF!</v>
      </c>
      <c r="CN53" s="7" t="e">
        <f>+CM33+CI33+CE33+CA33</f>
        <v>#REF!</v>
      </c>
    </row>
    <row r="54" spans="4:92" x14ac:dyDescent="0.2">
      <c r="F54" s="7"/>
      <c r="G54" s="7"/>
      <c r="H54" s="7"/>
      <c r="I54" s="7"/>
      <c r="J54" s="7" t="e">
        <f>+I34+H34+G34</f>
        <v>#REF!</v>
      </c>
      <c r="N54" s="7" t="e">
        <f>+M34+L34+K34</f>
        <v>#REF!</v>
      </c>
      <c r="R54" s="7" t="e">
        <f>+Q34+P34+O34</f>
        <v>#REF!</v>
      </c>
      <c r="S54" s="7"/>
      <c r="T54" s="7"/>
      <c r="U54" s="7"/>
      <c r="V54" s="7" t="e">
        <f>+U34+T34+S34</f>
        <v>#REF!</v>
      </c>
      <c r="AB54" s="7">
        <f>+AA34+Z34+Y34</f>
        <v>383150000</v>
      </c>
      <c r="AF54" s="7">
        <f>+AE34+AD34+AC34</f>
        <v>871950000</v>
      </c>
      <c r="AG54" s="7"/>
      <c r="AH54" s="7"/>
      <c r="AI54" s="7"/>
      <c r="AJ54" s="7">
        <f>+AI34+AH34+AG34</f>
        <v>990600000</v>
      </c>
      <c r="AN54" s="7">
        <f>+AM34+AL34+AK34</f>
        <v>1023350000</v>
      </c>
      <c r="AS54" s="7">
        <f>+AR34+AQ34+AP34</f>
        <v>1025100000</v>
      </c>
      <c r="AT54" s="7"/>
      <c r="AU54" s="7"/>
      <c r="AV54" s="7"/>
      <c r="AW54" s="7">
        <f>+AV34+AU34+AT34</f>
        <v>981100000</v>
      </c>
      <c r="BA54" s="7">
        <f>+AZ34+AY34+AX34</f>
        <v>1144650000</v>
      </c>
      <c r="BE54" s="7">
        <f>+BD34+BC34+BB34</f>
        <v>1019150000</v>
      </c>
      <c r="BF54" s="7">
        <f>+BE34+BA34+AW34+AS34</f>
        <v>4170000000</v>
      </c>
      <c r="BG54" s="7"/>
      <c r="BH54" s="7"/>
      <c r="BI54" s="7"/>
      <c r="BJ54" s="7">
        <f>+BI34+BH34+BG34</f>
        <v>665300000</v>
      </c>
      <c r="BN54" s="7">
        <f>+BM34+BL34+BK34</f>
        <v>985300000</v>
      </c>
      <c r="BR54" s="7">
        <f>+BQ34+BP34+BO34</f>
        <v>1076200000</v>
      </c>
      <c r="BV54" s="7">
        <f>+BU34+BT34+BS34</f>
        <v>1135050000</v>
      </c>
      <c r="BW54" s="7">
        <f>+BV34+BR34+BN34+BJ34</f>
        <v>3861850000</v>
      </c>
      <c r="BX54" s="7"/>
      <c r="BY54" s="7"/>
      <c r="BZ54" s="7"/>
      <c r="CA54" s="7" t="e">
        <f>+BZ34+BY34+BX34</f>
        <v>#REF!</v>
      </c>
      <c r="CE54" s="7" t="e">
        <f>+CD34+CC34+CB34</f>
        <v>#REF!</v>
      </c>
      <c r="CI54" s="7" t="e">
        <f>+CH34+CG34+CF34</f>
        <v>#REF!</v>
      </c>
      <c r="CM54" s="7" t="e">
        <f>+CL34+CK34+CJ34</f>
        <v>#REF!</v>
      </c>
      <c r="CN54" s="7" t="e">
        <f>+CM34+CI34+CE34+CA34</f>
        <v>#REF!</v>
      </c>
    </row>
    <row r="55" spans="4:92" x14ac:dyDescent="0.2">
      <c r="F55" s="7"/>
      <c r="G55" s="7"/>
      <c r="H55" s="7"/>
      <c r="I55" s="7"/>
      <c r="J55" s="7">
        <f>+I35+H35+G35</f>
        <v>0</v>
      </c>
      <c r="N55" s="7">
        <f>+M35+L35+K35</f>
        <v>0</v>
      </c>
      <c r="R55" s="7">
        <f>+Q35+P35+O35</f>
        <v>0</v>
      </c>
      <c r="S55" s="7"/>
      <c r="T55" s="7"/>
      <c r="U55" s="7"/>
      <c r="V55" s="7">
        <f>+U35+T35+S35</f>
        <v>0</v>
      </c>
      <c r="AB55" s="7">
        <f>+AA35+Z35+Y35</f>
        <v>0</v>
      </c>
      <c r="AF55" s="7">
        <f>+AE35+AD35+AC35</f>
        <v>0</v>
      </c>
      <c r="AG55" s="7"/>
      <c r="AH55" s="7"/>
      <c r="AI55" s="7"/>
      <c r="AJ55" s="7">
        <f>+AI35+AH35+AG35</f>
        <v>0</v>
      </c>
      <c r="AN55" s="7">
        <f>+AM35+AL35+AK35</f>
        <v>0</v>
      </c>
      <c r="AS55" s="7">
        <f>+AR35+AQ35+AP35</f>
        <v>0</v>
      </c>
      <c r="AT55" s="7"/>
      <c r="AU55" s="7"/>
      <c r="AV55" s="7"/>
      <c r="AW55" s="7">
        <f>+AV35+AU35+AT35</f>
        <v>0</v>
      </c>
      <c r="BA55" s="7">
        <f>+AZ35+AY35+AX35</f>
        <v>0</v>
      </c>
      <c r="BD55" s="7"/>
      <c r="BE55" s="7">
        <f>+BD35+BC35+BB35</f>
        <v>0</v>
      </c>
      <c r="BF55" s="7">
        <f>+BE35+BA35+AW35+AS35</f>
        <v>0</v>
      </c>
      <c r="BG55" s="7"/>
      <c r="BH55" s="7"/>
      <c r="BI55" s="7"/>
      <c r="BJ55" s="7">
        <f>+BI35+BH35+BG35</f>
        <v>0</v>
      </c>
      <c r="BN55" s="7">
        <f>+BM35+BL35+BK35</f>
        <v>0</v>
      </c>
      <c r="BR55" s="7">
        <f>+BQ35+BP35+BO35</f>
        <v>0</v>
      </c>
      <c r="BV55" s="7">
        <f>+BU35+BT35+BS35</f>
        <v>0</v>
      </c>
      <c r="BW55" s="7">
        <f>+BV35+BR35+BN35+BJ35</f>
        <v>0</v>
      </c>
      <c r="BX55" s="7"/>
      <c r="BY55" s="7"/>
      <c r="BZ55" s="7"/>
      <c r="CA55" s="7">
        <f>+BZ35+BY35+BX35</f>
        <v>0</v>
      </c>
      <c r="CE55" s="7">
        <f>+CD35+CC35+CB35</f>
        <v>0</v>
      </c>
      <c r="CI55" s="7">
        <f>+CH35+CG35+CF35</f>
        <v>0</v>
      </c>
      <c r="CM55" s="7">
        <f>+CL35+CK35+CJ35</f>
        <v>0</v>
      </c>
      <c r="CN55" s="7">
        <f>+CM35+CI35+CE35+CA35</f>
        <v>0</v>
      </c>
    </row>
    <row r="56" spans="4:92" x14ac:dyDescent="0.2">
      <c r="F56" s="7"/>
      <c r="G56" s="7"/>
      <c r="H56" s="7"/>
      <c r="I56" s="7"/>
      <c r="J56" s="7">
        <f>+I36+H36+G36</f>
        <v>0</v>
      </c>
      <c r="N56" s="7">
        <f>+M36+L36+K36</f>
        <v>0</v>
      </c>
      <c r="R56" s="7">
        <f>+Q36+P36+O36</f>
        <v>0</v>
      </c>
      <c r="S56" s="7"/>
      <c r="T56" s="7"/>
      <c r="U56" s="7"/>
      <c r="V56" s="7">
        <f>+U36+T36+S36</f>
        <v>0</v>
      </c>
      <c r="AB56" s="7">
        <f>+AA36+Z36+Y36</f>
        <v>0</v>
      </c>
      <c r="AF56" s="7">
        <f>+AE36+AD36+AC36</f>
        <v>0</v>
      </c>
      <c r="AG56" s="7"/>
      <c r="AH56" s="7"/>
      <c r="AI56" s="7"/>
      <c r="AJ56" s="7">
        <f>+AI36+AH36+AG36</f>
        <v>0</v>
      </c>
      <c r="AN56" s="7">
        <f>+AM36+AL36+AK36</f>
        <v>0</v>
      </c>
      <c r="AS56" s="7">
        <f>+AR36+AQ36+AP36</f>
        <v>0</v>
      </c>
      <c r="AT56" s="7"/>
      <c r="AU56" s="7"/>
      <c r="AV56" s="7"/>
      <c r="AW56" s="7">
        <f>+AV36+AU36+AT36</f>
        <v>0</v>
      </c>
      <c r="BA56" s="7">
        <f>+AZ36+AY36+AX36</f>
        <v>0</v>
      </c>
      <c r="BE56" s="7">
        <f>+BD36+BC36+BB36</f>
        <v>0</v>
      </c>
      <c r="BF56" s="7">
        <f>+BE36+BA36+AW36+AS36</f>
        <v>0</v>
      </c>
      <c r="BG56" s="7"/>
      <c r="BH56" s="7"/>
      <c r="BI56" s="7"/>
      <c r="BJ56" s="7">
        <f>+BI36+BH36+BG36</f>
        <v>0</v>
      </c>
      <c r="BN56" s="7">
        <f>+BM36+BL36+BK36</f>
        <v>0</v>
      </c>
      <c r="BR56" s="7">
        <f>+BQ36+BP36+BO36</f>
        <v>0</v>
      </c>
      <c r="BV56" s="7">
        <f>+BU36+BT36+BS36</f>
        <v>0</v>
      </c>
      <c r="BW56" s="7">
        <f>+BV36+BR36+BN36+BJ36</f>
        <v>0</v>
      </c>
      <c r="BX56" s="7"/>
      <c r="BY56" s="7"/>
      <c r="BZ56" s="7"/>
      <c r="CA56" s="7">
        <f>+BZ36+BY36+BX36</f>
        <v>0</v>
      </c>
      <c r="CE56" s="7">
        <f>+CD36+CC36+CB36</f>
        <v>0</v>
      </c>
      <c r="CI56" s="7">
        <f>+CH36+CG36+CF36</f>
        <v>0</v>
      </c>
      <c r="CM56" s="7">
        <f>+CL36+CK36+CJ36</f>
        <v>0</v>
      </c>
      <c r="CN56" s="7">
        <f>+CM36+CI36+CE36+CA36</f>
        <v>0</v>
      </c>
    </row>
    <row r="58" spans="4:92" x14ac:dyDescent="0.2">
      <c r="G58" s="7"/>
      <c r="J58" s="7">
        <f t="shared" ref="J58:J63" si="46">+J52-J32</f>
        <v>0</v>
      </c>
      <c r="N58" s="7">
        <f>+N52-N32</f>
        <v>0</v>
      </c>
      <c r="R58" s="7">
        <f>+R52-R32</f>
        <v>0</v>
      </c>
      <c r="T58" s="7"/>
      <c r="V58" s="7">
        <f>+V52-V32</f>
        <v>0</v>
      </c>
      <c r="AB58" s="7">
        <f>+AB52-AB32</f>
        <v>0</v>
      </c>
      <c r="AF58" s="7">
        <f>+AF52-AF32</f>
        <v>0</v>
      </c>
      <c r="AG58" s="7"/>
      <c r="AJ58" s="7">
        <f>+AJ52-AJ32</f>
        <v>0</v>
      </c>
      <c r="AN58" s="7">
        <f>+AN52-AN32</f>
        <v>0</v>
      </c>
      <c r="AS58" s="7">
        <f>+AS52-AS32</f>
        <v>0</v>
      </c>
      <c r="AT58" s="7"/>
      <c r="AW58" s="7">
        <f>+AW52-AW32</f>
        <v>0</v>
      </c>
      <c r="BA58" s="7">
        <f>+BA52-BA32</f>
        <v>0</v>
      </c>
      <c r="BE58" s="7">
        <f>+BE52-BE32</f>
        <v>0</v>
      </c>
      <c r="BF58" s="7">
        <f>+BF52-BF32</f>
        <v>0</v>
      </c>
      <c r="BG58" s="7"/>
      <c r="BJ58" s="7">
        <f>+BJ52-BJ32</f>
        <v>0</v>
      </c>
      <c r="BN58" s="7">
        <f>+BN52-BN32</f>
        <v>0</v>
      </c>
      <c r="BR58" s="7">
        <f>+BR52-BR32</f>
        <v>0</v>
      </c>
      <c r="BV58" s="7">
        <f>+BV52-BV32</f>
        <v>0</v>
      </c>
      <c r="BW58" s="7">
        <f>+BW52-BW32</f>
        <v>0</v>
      </c>
      <c r="BX58" s="7"/>
      <c r="CA58" s="7" t="e">
        <f>+CA52-CA32</f>
        <v>#REF!</v>
      </c>
      <c r="CE58" s="7" t="e">
        <f>+CE52-CE32</f>
        <v>#REF!</v>
      </c>
      <c r="CI58" s="7" t="e">
        <f>+CI52-CI32</f>
        <v>#REF!</v>
      </c>
      <c r="CM58" s="7" t="e">
        <f t="shared" ref="CM58:CN62" si="47">+CM52-CM32</f>
        <v>#REF!</v>
      </c>
      <c r="CN58" s="7" t="e">
        <f t="shared" si="47"/>
        <v>#REF!</v>
      </c>
    </row>
    <row r="59" spans="4:92" x14ac:dyDescent="0.2">
      <c r="F59" s="45"/>
      <c r="J59" s="7">
        <f t="shared" si="46"/>
        <v>0</v>
      </c>
      <c r="N59" s="7">
        <f>+N53-N33</f>
        <v>0</v>
      </c>
      <c r="R59" s="7">
        <f>+R53-R33</f>
        <v>0</v>
      </c>
      <c r="V59" s="7">
        <f>+V53-V33</f>
        <v>0</v>
      </c>
      <c r="AB59" s="7">
        <f>+AB53-AB33</f>
        <v>0</v>
      </c>
      <c r="AF59" s="7">
        <f>+AF53-AF33</f>
        <v>0</v>
      </c>
      <c r="AJ59" s="7">
        <f>+AJ53-AJ33</f>
        <v>0</v>
      </c>
      <c r="AN59" s="7">
        <f>+AN53-AN33</f>
        <v>0</v>
      </c>
      <c r="AS59" s="7">
        <f>+AS53-AS33</f>
        <v>0</v>
      </c>
      <c r="AW59" s="7">
        <f>+AW53-AW33</f>
        <v>0</v>
      </c>
      <c r="BA59" s="7">
        <f>+BA53-BA33</f>
        <v>0</v>
      </c>
      <c r="BE59" s="7">
        <f t="shared" ref="BE59:BF62" si="48">+BE53-BE33</f>
        <v>0</v>
      </c>
      <c r="BF59" s="7">
        <f t="shared" si="48"/>
        <v>0</v>
      </c>
      <c r="BJ59" s="7">
        <f>+BJ53-BJ33</f>
        <v>0</v>
      </c>
      <c r="BN59" s="7">
        <f>+BN53-BN33</f>
        <v>0</v>
      </c>
      <c r="BR59" s="7">
        <f>+BR53-BR33</f>
        <v>0</v>
      </c>
      <c r="BV59" s="7">
        <f t="shared" ref="BV59:BW62" si="49">+BV53-BV33</f>
        <v>0</v>
      </c>
      <c r="BW59" s="7">
        <f t="shared" si="49"/>
        <v>0</v>
      </c>
      <c r="CA59" s="7" t="e">
        <f>+CA53-CA33</f>
        <v>#REF!</v>
      </c>
      <c r="CE59" s="7" t="e">
        <f>+CE53-CE33</f>
        <v>#REF!</v>
      </c>
      <c r="CI59" s="7" t="e">
        <f>+CI53-CI33</f>
        <v>#REF!</v>
      </c>
      <c r="CM59" s="7" t="e">
        <f t="shared" si="47"/>
        <v>#REF!</v>
      </c>
      <c r="CN59" s="7" t="e">
        <f t="shared" si="47"/>
        <v>#REF!</v>
      </c>
    </row>
    <row r="60" spans="4:92" x14ac:dyDescent="0.2">
      <c r="J60" s="7" t="e">
        <f t="shared" si="46"/>
        <v>#REF!</v>
      </c>
      <c r="N60" s="7" t="e">
        <f>+N54-N34</f>
        <v>#REF!</v>
      </c>
      <c r="R60" s="7" t="e">
        <f>+R54-R34</f>
        <v>#REF!</v>
      </c>
      <c r="V60" s="7" t="e">
        <f>+V54-V34</f>
        <v>#REF!</v>
      </c>
      <c r="AB60" s="7">
        <f>+AB54-AB34</f>
        <v>0</v>
      </c>
      <c r="AF60" s="7">
        <f>+AF54-AF34</f>
        <v>0</v>
      </c>
      <c r="AJ60" s="7">
        <f>+AJ54-AJ34</f>
        <v>0</v>
      </c>
      <c r="AN60" s="7">
        <f>+AN54-AN34</f>
        <v>0</v>
      </c>
      <c r="AO60" s="7">
        <f>+AO23-[2]Tabelas!$AQ$28</f>
        <v>0</v>
      </c>
      <c r="AS60" s="7">
        <f>+AS54-AS34</f>
        <v>0</v>
      </c>
      <c r="AW60" s="7">
        <f>+AW54-AW34</f>
        <v>0</v>
      </c>
      <c r="BA60" s="7">
        <f>+BA54-BA34</f>
        <v>0</v>
      </c>
      <c r="BE60" s="7">
        <f t="shared" si="48"/>
        <v>0</v>
      </c>
      <c r="BF60" s="7">
        <f t="shared" si="48"/>
        <v>0</v>
      </c>
      <c r="BJ60" s="7">
        <f>+BJ54-BJ34</f>
        <v>0</v>
      </c>
      <c r="BN60" s="7">
        <f>+BN54-BN34</f>
        <v>0</v>
      </c>
      <c r="BR60" s="7">
        <f>+BR54-BR34</f>
        <v>0</v>
      </c>
      <c r="BV60" s="7">
        <f t="shared" si="49"/>
        <v>0</v>
      </c>
      <c r="BW60" s="7">
        <f t="shared" si="49"/>
        <v>0</v>
      </c>
      <c r="CA60" s="7" t="e">
        <f>+CA54-CA34</f>
        <v>#REF!</v>
      </c>
      <c r="CE60" s="7" t="e">
        <f>+CE54-CE34</f>
        <v>#REF!</v>
      </c>
      <c r="CI60" s="7" t="e">
        <f>+CI54-CI34</f>
        <v>#REF!</v>
      </c>
      <c r="CM60" s="7" t="e">
        <f t="shared" si="47"/>
        <v>#REF!</v>
      </c>
      <c r="CN60" s="7" t="e">
        <f t="shared" si="47"/>
        <v>#REF!</v>
      </c>
    </row>
    <row r="61" spans="4:92" x14ac:dyDescent="0.2">
      <c r="J61" s="7">
        <f t="shared" si="46"/>
        <v>0</v>
      </c>
      <c r="N61" s="7">
        <f>+N55-N35</f>
        <v>0</v>
      </c>
      <c r="R61" s="7">
        <f>+R55-R35</f>
        <v>0</v>
      </c>
      <c r="V61" s="7">
        <f>+V55-V35</f>
        <v>0</v>
      </c>
      <c r="AB61" s="7">
        <f>+AB55-AB35</f>
        <v>0</v>
      </c>
      <c r="AF61" s="7">
        <f>+AF55-AF35</f>
        <v>0</v>
      </c>
      <c r="AJ61" s="7">
        <f>+AJ55-AJ35</f>
        <v>0</v>
      </c>
      <c r="AN61" s="7">
        <f>+AN55-AN35</f>
        <v>0</v>
      </c>
      <c r="AS61" s="7">
        <f>+AS55-AS35</f>
        <v>0</v>
      </c>
      <c r="AW61" s="7">
        <f>+AW55-AW35</f>
        <v>0</v>
      </c>
      <c r="BA61" s="7">
        <f>+BA55-BA35</f>
        <v>0</v>
      </c>
      <c r="BE61" s="7">
        <f t="shared" si="48"/>
        <v>0</v>
      </c>
      <c r="BF61" s="7">
        <f t="shared" si="48"/>
        <v>0</v>
      </c>
      <c r="BJ61" s="7">
        <f>+BJ55-BJ35</f>
        <v>0</v>
      </c>
      <c r="BN61" s="7">
        <f>+BN55-BN35</f>
        <v>0</v>
      </c>
      <c r="BR61" s="7">
        <f>+BR55-BR35</f>
        <v>0</v>
      </c>
      <c r="BV61" s="7">
        <f t="shared" si="49"/>
        <v>0</v>
      </c>
      <c r="BW61" s="7">
        <f t="shared" si="49"/>
        <v>0</v>
      </c>
      <c r="CA61" s="7">
        <f>+CA55-CA35</f>
        <v>0</v>
      </c>
      <c r="CE61" s="7">
        <f>+CE55-CE35</f>
        <v>0</v>
      </c>
      <c r="CI61" s="7">
        <f>+CI55-CI35</f>
        <v>0</v>
      </c>
      <c r="CM61" s="7">
        <f t="shared" si="47"/>
        <v>0</v>
      </c>
      <c r="CN61" s="7">
        <f t="shared" si="47"/>
        <v>0</v>
      </c>
    </row>
    <row r="62" spans="4:92" x14ac:dyDescent="0.2">
      <c r="J62" s="7">
        <f t="shared" si="46"/>
        <v>0</v>
      </c>
      <c r="N62" s="7">
        <f>+N56-N36</f>
        <v>0</v>
      </c>
      <c r="R62" s="7">
        <f>+R56-R36</f>
        <v>0</v>
      </c>
      <c r="V62" s="7">
        <f>+V56-V36</f>
        <v>0</v>
      </c>
      <c r="AB62" s="7">
        <f>+AB56-AB36</f>
        <v>0</v>
      </c>
      <c r="AF62" s="7">
        <f>+AF56-AF36</f>
        <v>0</v>
      </c>
      <c r="AJ62" s="7">
        <f>+AJ56-AJ36</f>
        <v>0</v>
      </c>
      <c r="AN62" s="7">
        <f>+AN56-AN36</f>
        <v>0</v>
      </c>
      <c r="AS62" s="7">
        <f>+AS56-AS36</f>
        <v>0</v>
      </c>
      <c r="AW62" s="7">
        <f>+AW56-AW36</f>
        <v>0</v>
      </c>
      <c r="BA62" s="7">
        <f>+BA56-BA36</f>
        <v>0</v>
      </c>
      <c r="BE62" s="7">
        <f t="shared" si="48"/>
        <v>0</v>
      </c>
      <c r="BF62" s="7">
        <f t="shared" si="48"/>
        <v>0</v>
      </c>
      <c r="BJ62" s="7">
        <f>+BJ56-BJ36</f>
        <v>0</v>
      </c>
      <c r="BN62" s="7">
        <f>+BN56-BN36</f>
        <v>0</v>
      </c>
      <c r="BR62" s="7">
        <f>+BR56-BR36</f>
        <v>0</v>
      </c>
      <c r="BV62" s="7">
        <f t="shared" si="49"/>
        <v>0</v>
      </c>
      <c r="BW62" s="7">
        <f t="shared" si="49"/>
        <v>0</v>
      </c>
      <c r="CA62" s="7">
        <f>+CA56-CA36</f>
        <v>0</v>
      </c>
      <c r="CE62" s="7">
        <f>+CE56-CE36</f>
        <v>0</v>
      </c>
      <c r="CI62" s="7">
        <f>+CI56-CI36</f>
        <v>0</v>
      </c>
      <c r="CM62" s="7">
        <f t="shared" si="47"/>
        <v>0</v>
      </c>
      <c r="CN62" s="7">
        <f t="shared" si="47"/>
        <v>0</v>
      </c>
    </row>
    <row r="63" spans="4:92" x14ac:dyDescent="0.2">
      <c r="J63" s="7" t="e">
        <f t="shared" si="46"/>
        <v>#REF!</v>
      </c>
      <c r="N63" s="7"/>
      <c r="R63" s="7"/>
      <c r="V63" s="7"/>
      <c r="BG63" s="7">
        <f>+BA26+AW26+AS26</f>
        <v>468727</v>
      </c>
      <c r="BX63" s="7">
        <f>+BR26+BN26+BJ26</f>
        <v>560346</v>
      </c>
    </row>
    <row r="68" spans="4:4" x14ac:dyDescent="0.2">
      <c r="D68" s="46"/>
    </row>
  </sheetData>
  <pageMargins left="0.31496062992125984" right="0.31496062992125984" top="0.15748031496062992" bottom="0.15748031496062992" header="0.31496062992125984" footer="0.31496062992125984"/>
  <pageSetup scale="8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EZ72"/>
  <sheetViews>
    <sheetView showGridLines="0" zoomScaleNormal="100" zoomScaleSheetLayoutView="95" workbookViewId="0">
      <pane xSplit="1" topLeftCell="BJ1" activePane="topRight" state="frozen"/>
      <selection pane="topRight" activeCell="BW26" sqref="BW26"/>
    </sheetView>
  </sheetViews>
  <sheetFormatPr defaultColWidth="9.140625" defaultRowHeight="12" x14ac:dyDescent="0.2"/>
  <cols>
    <col min="1" max="1" width="37.5703125" style="153" customWidth="1"/>
    <col min="2" max="2" width="14.28515625" style="153" customWidth="1"/>
    <col min="3" max="3" width="12.28515625" style="153" customWidth="1"/>
    <col min="4" max="4" width="16.28515625" style="153" customWidth="1"/>
    <col min="5" max="5" width="0.140625" style="153" customWidth="1"/>
    <col min="6" max="6" width="12.42578125" style="153" customWidth="1"/>
    <col min="7" max="15" width="13.42578125" style="153" customWidth="1"/>
    <col min="16" max="22" width="12.28515625" style="153" customWidth="1"/>
    <col min="23" max="23" width="12.42578125" style="153" customWidth="1"/>
    <col min="24" max="24" width="12.28515625" style="153" customWidth="1"/>
    <col min="25" max="30" width="13.42578125" style="153" customWidth="1"/>
    <col min="31" max="31" width="14.42578125" style="153" customWidth="1"/>
    <col min="32" max="40" width="13.42578125" style="153" customWidth="1"/>
    <col min="41" max="41" width="12.42578125" style="153" customWidth="1"/>
    <col min="42" max="42" width="13.42578125" style="153" customWidth="1"/>
    <col min="43" max="44" width="12.28515625" style="153" customWidth="1"/>
    <col min="45" max="45" width="13.42578125" style="153" customWidth="1"/>
    <col min="46" max="48" width="12.28515625" style="153" customWidth="1"/>
    <col min="49" max="49" width="13.42578125" style="153" customWidth="1"/>
    <col min="50" max="52" width="12.28515625" style="153" customWidth="1"/>
    <col min="53" max="53" width="14.42578125" style="153" customWidth="1"/>
    <col min="54" max="55" width="12.28515625" style="153" customWidth="1"/>
    <col min="56" max="57" width="13.42578125" style="153" customWidth="1"/>
    <col min="58" max="58" width="12.42578125" style="153" customWidth="1"/>
    <col min="59" max="60" width="13.42578125" style="153" customWidth="1"/>
    <col min="61" max="61" width="18.7109375" style="153" customWidth="1"/>
    <col min="62" max="62" width="12.42578125" style="153" customWidth="1"/>
    <col min="63" max="63" width="12.28515625" style="153" customWidth="1"/>
    <col min="64" max="65" width="13.42578125" style="153" customWidth="1"/>
    <col min="66" max="66" width="12.42578125" style="153" customWidth="1"/>
    <col min="67" max="69" width="13.42578125" style="153" customWidth="1"/>
    <col min="70" max="70" width="12.42578125" style="153" customWidth="1"/>
    <col min="71" max="73" width="13.42578125" style="153" customWidth="1"/>
    <col min="74" max="75" width="12.42578125" style="153" customWidth="1"/>
    <col min="76" max="76" width="13.28515625" style="153" customWidth="1"/>
    <col min="77" max="16384" width="9.140625" style="3"/>
  </cols>
  <sheetData>
    <row r="1" spans="1:77 16380:16380" ht="78.75" customHeight="1" x14ac:dyDescent="0.2">
      <c r="A1" s="460" t="s">
        <v>114</v>
      </c>
      <c r="B1" s="461"/>
      <c r="C1" s="461"/>
      <c r="D1" s="461"/>
      <c r="E1" s="461"/>
      <c r="F1" s="461"/>
      <c r="G1" s="461"/>
      <c r="H1" s="461"/>
      <c r="I1" s="461"/>
      <c r="J1" s="461"/>
      <c r="K1" s="461"/>
      <c r="L1" s="461"/>
      <c r="M1" s="461"/>
      <c r="N1" s="461"/>
      <c r="O1" s="461"/>
      <c r="P1" s="461"/>
      <c r="Q1" s="461"/>
      <c r="R1" s="461"/>
      <c r="S1" s="461"/>
      <c r="T1" s="461"/>
      <c r="U1" s="461"/>
      <c r="V1" s="461"/>
      <c r="W1" s="461"/>
      <c r="X1" s="461"/>
      <c r="Y1" s="461"/>
      <c r="Z1" s="461"/>
      <c r="AA1" s="461"/>
      <c r="AB1" s="461"/>
      <c r="AC1" s="461"/>
      <c r="AD1" s="461"/>
      <c r="AE1" s="461"/>
      <c r="AF1" s="461"/>
      <c r="AG1" s="461"/>
      <c r="AH1" s="461"/>
      <c r="AI1" s="461"/>
      <c r="AJ1" s="461"/>
      <c r="AK1" s="461"/>
      <c r="AL1" s="461"/>
      <c r="AM1" s="461"/>
      <c r="AN1" s="461"/>
      <c r="AO1" s="461"/>
      <c r="AP1" s="461"/>
      <c r="AQ1" s="461"/>
      <c r="AR1" s="461"/>
      <c r="AS1" s="461"/>
      <c r="AT1" s="461"/>
      <c r="AU1" s="461"/>
      <c r="AV1" s="461"/>
      <c r="AW1" s="461"/>
      <c r="AX1" s="461"/>
      <c r="AY1" s="461"/>
      <c r="AZ1" s="461"/>
      <c r="BA1" s="461"/>
      <c r="BB1" s="461"/>
      <c r="BC1" s="461"/>
      <c r="BD1" s="461"/>
      <c r="BE1" s="461"/>
      <c r="BF1" s="461"/>
      <c r="BG1" s="461"/>
      <c r="BH1" s="461"/>
      <c r="BI1" s="461"/>
      <c r="BJ1" s="461"/>
      <c r="BK1" s="461"/>
      <c r="BL1" s="461"/>
      <c r="BM1" s="461"/>
      <c r="BN1" s="461"/>
      <c r="BO1" s="461"/>
      <c r="BP1" s="461"/>
      <c r="BQ1" s="461"/>
      <c r="BR1" s="461"/>
      <c r="BS1" s="461"/>
      <c r="BT1" s="461"/>
      <c r="BU1" s="461"/>
      <c r="BV1" s="461"/>
      <c r="BW1" s="461"/>
      <c r="BX1" s="462"/>
      <c r="BY1" s="153"/>
    </row>
    <row r="2" spans="1:77 16380:16380" ht="28.5" customHeight="1" x14ac:dyDescent="0.2">
      <c r="A2" s="194" t="s">
        <v>113</v>
      </c>
      <c r="B2" s="192">
        <f>+'Banca electronica1'!B2</f>
        <v>40816</v>
      </c>
      <c r="C2" s="192">
        <f>+'Banca electronica1'!C2</f>
        <v>40847</v>
      </c>
      <c r="D2" s="192">
        <f>+'Banca electronica1'!D2</f>
        <v>40877</v>
      </c>
      <c r="E2" s="192">
        <f>+'Banca electronica1'!E2</f>
        <v>40908</v>
      </c>
      <c r="F2" s="192" t="str">
        <f>+'Banca electronica1'!F2</f>
        <v>Ano-11</v>
      </c>
      <c r="G2" s="192">
        <f>+'Banca electronica1'!G2</f>
        <v>40939</v>
      </c>
      <c r="H2" s="192">
        <f>+'Banca electronica1'!H2</f>
        <v>40967</v>
      </c>
      <c r="I2" s="192">
        <f>+'Banca electronica1'!I2</f>
        <v>40999</v>
      </c>
      <c r="J2" s="192" t="str">
        <f>+'Banca electronica1'!J2</f>
        <v>I Trim-12</v>
      </c>
      <c r="K2" s="192">
        <f>+'Banca electronica1'!K2</f>
        <v>41029</v>
      </c>
      <c r="L2" s="192">
        <f>+'Banca electronica1'!L2</f>
        <v>41059</v>
      </c>
      <c r="M2" s="192">
        <f>+'Banca electronica1'!M2</f>
        <v>41090</v>
      </c>
      <c r="N2" s="192" t="str">
        <f>+'Banca electronica1'!N2</f>
        <v>II Trim-12</v>
      </c>
      <c r="O2" s="192">
        <f>+'Banca electronica1'!O2</f>
        <v>41121</v>
      </c>
      <c r="P2" s="192">
        <f>+'Banca electronica1'!P2</f>
        <v>41151</v>
      </c>
      <c r="Q2" s="192">
        <f>+'Banca electronica1'!Q2</f>
        <v>41182</v>
      </c>
      <c r="R2" s="192" t="str">
        <f>+'Banca electronica1'!R2</f>
        <v>III Trim-12</v>
      </c>
      <c r="S2" s="192">
        <f>+'Banca electronica1'!S2</f>
        <v>41213</v>
      </c>
      <c r="T2" s="192">
        <f>+'Banca electronica1'!T2</f>
        <v>41243</v>
      </c>
      <c r="U2" s="192">
        <f>+'Banca electronica1'!U2</f>
        <v>41274</v>
      </c>
      <c r="V2" s="192" t="str">
        <f>+'Banca electronica1'!V2</f>
        <v>IVTrim-12</v>
      </c>
      <c r="W2" s="192" t="str">
        <f>+'Banca electronica1'!W2</f>
        <v>Ano-12</v>
      </c>
      <c r="X2" s="192" t="str">
        <f>+'Banca electronica1'!X2</f>
        <v>Até Ano -12</v>
      </c>
      <c r="Y2" s="192">
        <f>+'Banca electronica1'!Y2</f>
        <v>41305</v>
      </c>
      <c r="Z2" s="192">
        <f>+'Banca electronica1'!Z2</f>
        <v>41333</v>
      </c>
      <c r="AA2" s="192">
        <f>+'Banca electronica1'!AA2</f>
        <v>41364</v>
      </c>
      <c r="AB2" s="192" t="str">
        <f>+'Banca electronica1'!AB2</f>
        <v>I Trim-13</v>
      </c>
      <c r="AC2" s="192">
        <f>+'Banca electronica1'!AC2</f>
        <v>41394</v>
      </c>
      <c r="AD2" s="192">
        <f>+'Banca electronica1'!AD2</f>
        <v>41424</v>
      </c>
      <c r="AE2" s="192">
        <f>+'Banca electronica1'!AE2</f>
        <v>41455</v>
      </c>
      <c r="AF2" s="192" t="str">
        <f>+'Banca electronica1'!AF2</f>
        <v>II Trim-13</v>
      </c>
      <c r="AG2" s="192">
        <f>+'Banca electronica1'!AG2</f>
        <v>41486</v>
      </c>
      <c r="AH2" s="192">
        <f>+'Banca electronica1'!AH2</f>
        <v>41516</v>
      </c>
      <c r="AI2" s="192">
        <f>+'Banca electronica1'!AI2</f>
        <v>41547</v>
      </c>
      <c r="AJ2" s="192" t="str">
        <f>+'Banca electronica1'!AJ2</f>
        <v>III Trim-13</v>
      </c>
      <c r="AK2" s="192">
        <f>+'Banca electronica1'!AK2</f>
        <v>41578</v>
      </c>
      <c r="AL2" s="192">
        <f>+'Banca electronica1'!AL2</f>
        <v>41608</v>
      </c>
      <c r="AM2" s="192">
        <f>+'Banca electronica1'!AM2</f>
        <v>41639</v>
      </c>
      <c r="AN2" s="192" t="str">
        <f>+'Banca electronica1'!AN2</f>
        <v>IVTrim-13</v>
      </c>
      <c r="AO2" s="192" t="str">
        <f>+'Banca electronica1'!AO2</f>
        <v>Ano-13</v>
      </c>
      <c r="AP2" s="192">
        <f>+'Banca electronica1'!AP2</f>
        <v>41670</v>
      </c>
      <c r="AQ2" s="192">
        <f>+'Banca electronica1'!AQ2</f>
        <v>41698</v>
      </c>
      <c r="AR2" s="192">
        <f>+'Banca electronica1'!AR2</f>
        <v>41729</v>
      </c>
      <c r="AS2" s="192" t="str">
        <f>+'Banca electronica1'!AS2</f>
        <v>I Trim-14</v>
      </c>
      <c r="AT2" s="192">
        <f>+'Banca electronica1'!AT2</f>
        <v>41759</v>
      </c>
      <c r="AU2" s="192">
        <f>+'Banca electronica1'!AU2</f>
        <v>41789</v>
      </c>
      <c r="AV2" s="192">
        <f>+'Banca electronica1'!AV2</f>
        <v>41820</v>
      </c>
      <c r="AW2" s="192" t="str">
        <f>+'Banca electronica1'!AW2</f>
        <v>II Trim-14</v>
      </c>
      <c r="AX2" s="192">
        <f>+'Banca electronica1'!AX2</f>
        <v>41851</v>
      </c>
      <c r="AY2" s="192">
        <f>+'Banca electronica1'!AY2</f>
        <v>41881</v>
      </c>
      <c r="AZ2" s="192">
        <f>+'Banca electronica1'!AZ2</f>
        <v>41912</v>
      </c>
      <c r="BA2" s="192" t="str">
        <f>+'Banca electronica1'!BA2</f>
        <v>III Trim-14</v>
      </c>
      <c r="BB2" s="192">
        <f>+'Banca electronica1'!BB2</f>
        <v>41943</v>
      </c>
      <c r="BC2" s="192">
        <f>+'Banca electronica1'!BC2</f>
        <v>41973</v>
      </c>
      <c r="BD2" s="192">
        <f>+'Banca electronica1'!BD2</f>
        <v>42004</v>
      </c>
      <c r="BE2" s="192" t="str">
        <f>+'Banca electronica1'!BE2</f>
        <v>IVTrim-14</v>
      </c>
      <c r="BF2" s="192" t="str">
        <f>+'Banca electronica1'!BF2</f>
        <v>Ano-14</v>
      </c>
      <c r="BG2" s="192">
        <f>+'Banca electronica1'!BG2</f>
        <v>42035</v>
      </c>
      <c r="BH2" s="192">
        <f>+'Banca electronica1'!BH2</f>
        <v>42063</v>
      </c>
      <c r="BI2" s="192">
        <f>+'Banca electronica1'!BI2</f>
        <v>42094</v>
      </c>
      <c r="BJ2" s="192" t="str">
        <f>+'Banca electronica1'!BJ2</f>
        <v>I Trim-15</v>
      </c>
      <c r="BK2" s="192">
        <f>+'Banca electronica1'!BK2</f>
        <v>42124</v>
      </c>
      <c r="BL2" s="192">
        <f>+'Banca electronica1'!BL2</f>
        <v>42154</v>
      </c>
      <c r="BM2" s="192">
        <f>+'Banca electronica1'!BM2</f>
        <v>42185</v>
      </c>
      <c r="BN2" s="192" t="str">
        <f>+'Banca electronica1'!BN2</f>
        <v>II Trim-15</v>
      </c>
      <c r="BO2" s="192">
        <f>+'Banca electronica1'!BO2</f>
        <v>42216</v>
      </c>
      <c r="BP2" s="192">
        <f>+'Banca electronica1'!BP2</f>
        <v>42246</v>
      </c>
      <c r="BQ2" s="192">
        <f>+'Banca electronica1'!BQ2</f>
        <v>42277</v>
      </c>
      <c r="BR2" s="192" t="str">
        <f>+'Banca electronica1'!BR2</f>
        <v>III Trim-15</v>
      </c>
      <c r="BS2" s="192">
        <f>+'Banca electronica1'!BS2</f>
        <v>42308</v>
      </c>
      <c r="BT2" s="192">
        <f>+'Banca electronica1'!BT2</f>
        <v>42338</v>
      </c>
      <c r="BU2" s="192">
        <f>+'Banca electronica1'!BU2</f>
        <v>42369</v>
      </c>
      <c r="BV2" s="192" t="str">
        <f>+'Banca electronica1'!BV2</f>
        <v>IVTrim-15</v>
      </c>
      <c r="BW2" s="192" t="str">
        <f>+'Banca electronica1'!BW2</f>
        <v>Ano-15</v>
      </c>
      <c r="BX2" s="193" t="s">
        <v>85</v>
      </c>
      <c r="BY2" s="153"/>
    </row>
    <row r="3" spans="1:77 16380:16380" x14ac:dyDescent="0.2">
      <c r="A3" s="175" t="s">
        <v>3</v>
      </c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  <c r="U3" s="164"/>
      <c r="V3" s="164"/>
      <c r="W3" s="164"/>
      <c r="X3" s="164"/>
      <c r="Y3" s="164"/>
      <c r="Z3" s="164"/>
      <c r="AA3" s="164"/>
      <c r="AB3" s="164"/>
      <c r="AC3" s="164"/>
      <c r="AD3" s="164"/>
      <c r="AE3" s="164"/>
      <c r="AF3" s="164"/>
      <c r="AG3" s="164"/>
      <c r="AH3" s="164"/>
      <c r="AI3" s="164"/>
      <c r="AJ3" s="164"/>
      <c r="AK3" s="164"/>
      <c r="AL3" s="164"/>
      <c r="AM3" s="164"/>
      <c r="AN3" s="164"/>
      <c r="AO3" s="164"/>
      <c r="AP3" s="164"/>
      <c r="AQ3" s="164"/>
      <c r="AR3" s="164"/>
      <c r="AS3" s="164"/>
      <c r="AT3" s="164"/>
      <c r="AU3" s="164"/>
      <c r="AV3" s="164"/>
      <c r="AW3" s="164"/>
      <c r="AX3" s="164"/>
      <c r="AY3" s="164"/>
      <c r="AZ3" s="164"/>
      <c r="BA3" s="164"/>
      <c r="BB3" s="164"/>
      <c r="BC3" s="164"/>
      <c r="BD3" s="164"/>
      <c r="BE3" s="164"/>
      <c r="BF3" s="164"/>
      <c r="BG3" s="164"/>
      <c r="BH3" s="164"/>
      <c r="BI3" s="164"/>
      <c r="BJ3" s="164"/>
      <c r="BK3" s="164"/>
      <c r="BL3" s="164"/>
      <c r="BM3" s="164"/>
      <c r="BN3" s="164"/>
      <c r="BO3" s="164"/>
      <c r="BP3" s="164"/>
      <c r="BQ3" s="164"/>
      <c r="BR3" s="164"/>
      <c r="BS3" s="164"/>
      <c r="BT3" s="164"/>
      <c r="BU3" s="164"/>
      <c r="BV3" s="164"/>
      <c r="BW3" s="164"/>
      <c r="BX3" s="176"/>
      <c r="BY3" s="153"/>
    </row>
    <row r="4" spans="1:77 16380:16380" s="4" customFormat="1" x14ac:dyDescent="0.2">
      <c r="A4" s="177" t="s">
        <v>4</v>
      </c>
      <c r="B4" s="144">
        <f t="shared" ref="B4:M4" si="0">SUM(B5:B11)</f>
        <v>0</v>
      </c>
      <c r="C4" s="144">
        <f t="shared" si="0"/>
        <v>0</v>
      </c>
      <c r="D4" s="144">
        <f t="shared" si="0"/>
        <v>0</v>
      </c>
      <c r="E4" s="144">
        <f t="shared" si="0"/>
        <v>0</v>
      </c>
      <c r="F4" s="144">
        <f t="shared" si="0"/>
        <v>0</v>
      </c>
      <c r="G4" s="144">
        <f t="shared" si="0"/>
        <v>0</v>
      </c>
      <c r="H4" s="144">
        <f t="shared" si="0"/>
        <v>0</v>
      </c>
      <c r="I4" s="144">
        <f t="shared" si="0"/>
        <v>0</v>
      </c>
      <c r="J4" s="144">
        <f t="shared" si="0"/>
        <v>0</v>
      </c>
      <c r="K4" s="144">
        <f t="shared" si="0"/>
        <v>0</v>
      </c>
      <c r="L4" s="144">
        <f t="shared" si="0"/>
        <v>0</v>
      </c>
      <c r="M4" s="144">
        <f t="shared" si="0"/>
        <v>0</v>
      </c>
      <c r="N4" s="144">
        <f>SUM(M4+0)</f>
        <v>0</v>
      </c>
      <c r="O4" s="144">
        <f t="shared" ref="O4:Z4" si="1">SUM(O5:O11)</f>
        <v>0</v>
      </c>
      <c r="P4" s="144">
        <f t="shared" si="1"/>
        <v>0</v>
      </c>
      <c r="Q4" s="144">
        <f t="shared" si="1"/>
        <v>0</v>
      </c>
      <c r="R4" s="144">
        <f t="shared" si="1"/>
        <v>0</v>
      </c>
      <c r="S4" s="144">
        <f t="shared" si="1"/>
        <v>0</v>
      </c>
      <c r="T4" s="144">
        <f t="shared" si="1"/>
        <v>0</v>
      </c>
      <c r="U4" s="144">
        <f t="shared" si="1"/>
        <v>0</v>
      </c>
      <c r="V4" s="144">
        <f t="shared" si="1"/>
        <v>0</v>
      </c>
      <c r="W4" s="144">
        <f>SUM(W5:W11)</f>
        <v>0</v>
      </c>
      <c r="X4" s="144">
        <f t="shared" si="1"/>
        <v>0</v>
      </c>
      <c r="Y4" s="144">
        <f t="shared" si="1"/>
        <v>0</v>
      </c>
      <c r="Z4" s="144">
        <f t="shared" si="1"/>
        <v>0</v>
      </c>
      <c r="AA4" s="144">
        <f>SUM(Z4+0)</f>
        <v>0</v>
      </c>
      <c r="AB4" s="144">
        <f t="shared" ref="AB4:AM4" si="2">SUM(AB5:AB11)</f>
        <v>0</v>
      </c>
      <c r="AC4" s="144">
        <f t="shared" si="2"/>
        <v>0</v>
      </c>
      <c r="AD4" s="144">
        <f t="shared" si="2"/>
        <v>0</v>
      </c>
      <c r="AE4" s="144">
        <f t="shared" si="2"/>
        <v>0</v>
      </c>
      <c r="AF4" s="144">
        <f t="shared" si="2"/>
        <v>0</v>
      </c>
      <c r="AG4" s="144">
        <f t="shared" si="2"/>
        <v>0</v>
      </c>
      <c r="AH4" s="144">
        <f t="shared" si="2"/>
        <v>0</v>
      </c>
      <c r="AI4" s="144">
        <f t="shared" si="2"/>
        <v>0</v>
      </c>
      <c r="AJ4" s="144">
        <f t="shared" si="2"/>
        <v>0</v>
      </c>
      <c r="AK4" s="144">
        <f t="shared" si="2"/>
        <v>0</v>
      </c>
      <c r="AL4" s="144">
        <f t="shared" si="2"/>
        <v>0</v>
      </c>
      <c r="AM4" s="144">
        <f t="shared" si="2"/>
        <v>0</v>
      </c>
      <c r="AN4" s="144">
        <f>SUM(AM4+0)</f>
        <v>0</v>
      </c>
      <c r="AO4" s="144">
        <f t="shared" ref="AO4:AZ4" si="3">SUM(AO5:AO11)</f>
        <v>0</v>
      </c>
      <c r="AP4" s="144">
        <f t="shared" si="3"/>
        <v>0</v>
      </c>
      <c r="AQ4" s="144">
        <f t="shared" si="3"/>
        <v>0</v>
      </c>
      <c r="AR4" s="144">
        <f t="shared" si="3"/>
        <v>0</v>
      </c>
      <c r="AS4" s="144">
        <f t="shared" si="3"/>
        <v>0</v>
      </c>
      <c r="AT4" s="144">
        <f t="shared" si="3"/>
        <v>0</v>
      </c>
      <c r="AU4" s="144">
        <f t="shared" si="3"/>
        <v>0</v>
      </c>
      <c r="AV4" s="144">
        <f t="shared" si="3"/>
        <v>0</v>
      </c>
      <c r="AW4" s="144">
        <f t="shared" si="3"/>
        <v>0</v>
      </c>
      <c r="AX4" s="144">
        <f t="shared" si="3"/>
        <v>0</v>
      </c>
      <c r="AY4" s="144">
        <f t="shared" si="3"/>
        <v>0</v>
      </c>
      <c r="AZ4" s="144">
        <f t="shared" si="3"/>
        <v>0</v>
      </c>
      <c r="BA4" s="144">
        <f>SUM(AZ4+0)</f>
        <v>0</v>
      </c>
      <c r="BB4" s="144">
        <f t="shared" ref="BB4:BM4" si="4">SUM(BB5:BB11)</f>
        <v>0</v>
      </c>
      <c r="BC4" s="144">
        <f t="shared" si="4"/>
        <v>0</v>
      </c>
      <c r="BD4" s="217">
        <f>SUM(BD5:BD11)</f>
        <v>26</v>
      </c>
      <c r="BE4" s="144">
        <f t="shared" si="4"/>
        <v>0</v>
      </c>
      <c r="BF4" s="144">
        <f t="shared" si="4"/>
        <v>0</v>
      </c>
      <c r="BG4" s="144">
        <f t="shared" si="4"/>
        <v>0</v>
      </c>
      <c r="BH4" s="144">
        <f t="shared" si="4"/>
        <v>0</v>
      </c>
      <c r="BI4" s="144">
        <f t="shared" si="4"/>
        <v>0</v>
      </c>
      <c r="BJ4" s="144">
        <f t="shared" si="4"/>
        <v>0</v>
      </c>
      <c r="BK4" s="144">
        <f t="shared" si="4"/>
        <v>0</v>
      </c>
      <c r="BL4" s="144">
        <f t="shared" si="4"/>
        <v>0</v>
      </c>
      <c r="BM4" s="144">
        <f t="shared" si="4"/>
        <v>0</v>
      </c>
      <c r="BN4" s="144">
        <f>SUM(BM4+0)</f>
        <v>0</v>
      </c>
      <c r="BO4" s="144">
        <f t="shared" ref="BO4:BW4" si="5">SUM(BO5:BO11)</f>
        <v>0</v>
      </c>
      <c r="BP4" s="144">
        <f t="shared" si="5"/>
        <v>0</v>
      </c>
      <c r="BQ4" s="144">
        <f t="shared" si="5"/>
        <v>0</v>
      </c>
      <c r="BR4" s="144">
        <f t="shared" si="5"/>
        <v>0</v>
      </c>
      <c r="BS4" s="144">
        <f t="shared" si="5"/>
        <v>0</v>
      </c>
      <c r="BT4" s="144">
        <f t="shared" si="5"/>
        <v>0</v>
      </c>
      <c r="BU4" s="144">
        <f t="shared" si="5"/>
        <v>26</v>
      </c>
      <c r="BV4" s="144">
        <f t="shared" si="5"/>
        <v>0</v>
      </c>
      <c r="BW4" s="144">
        <f t="shared" si="5"/>
        <v>0</v>
      </c>
      <c r="BX4" s="178"/>
      <c r="BY4" s="166"/>
    </row>
    <row r="5" spans="1:77 16380:16380" x14ac:dyDescent="0.2">
      <c r="A5" s="179" t="s">
        <v>24</v>
      </c>
      <c r="B5" s="165"/>
      <c r="C5" s="165"/>
      <c r="D5" s="165"/>
      <c r="E5" s="165"/>
      <c r="F5" s="157"/>
      <c r="G5" s="165"/>
      <c r="H5" s="168"/>
      <c r="I5" s="168"/>
      <c r="J5" s="169"/>
      <c r="K5" s="169"/>
      <c r="L5" s="169"/>
      <c r="M5" s="169"/>
      <c r="N5" s="149">
        <f t="shared" ref="N5:N25" si="6">SUM(B5:M5)</f>
        <v>0</v>
      </c>
      <c r="O5" s="167"/>
      <c r="P5" s="165"/>
      <c r="Q5" s="165"/>
      <c r="R5" s="165"/>
      <c r="S5" s="157"/>
      <c r="T5" s="165"/>
      <c r="U5" s="168"/>
      <c r="V5" s="168"/>
      <c r="W5" s="168"/>
      <c r="X5" s="169"/>
      <c r="Y5" s="169"/>
      <c r="Z5" s="169"/>
      <c r="AA5" s="149">
        <f>SUM(O5:Z5)</f>
        <v>0</v>
      </c>
      <c r="AB5" s="167"/>
      <c r="AC5" s="165"/>
      <c r="AD5" s="165"/>
      <c r="AE5" s="165"/>
      <c r="AF5" s="157"/>
      <c r="AG5" s="165"/>
      <c r="AH5" s="168"/>
      <c r="AI5" s="168"/>
      <c r="AJ5" s="169"/>
      <c r="AK5" s="169"/>
      <c r="AL5" s="169"/>
      <c r="AM5" s="169"/>
      <c r="AN5" s="149">
        <f>SUM(AB5:AM5)</f>
        <v>0</v>
      </c>
      <c r="AO5" s="167"/>
      <c r="AP5" s="165"/>
      <c r="AQ5" s="165"/>
      <c r="AR5" s="165"/>
      <c r="AS5" s="157"/>
      <c r="AT5" s="165"/>
      <c r="AU5" s="168"/>
      <c r="AV5" s="168"/>
      <c r="AW5" s="169"/>
      <c r="AX5" s="169"/>
      <c r="AY5" s="169"/>
      <c r="AZ5" s="169"/>
      <c r="BA5" s="149">
        <f>SUM(AO5:AZ5)</f>
        <v>0</v>
      </c>
      <c r="BB5" s="167"/>
      <c r="BC5" s="165"/>
      <c r="BD5" s="146">
        <v>2</v>
      </c>
      <c r="BE5" s="165"/>
      <c r="BF5" s="157"/>
      <c r="BG5" s="165"/>
      <c r="BH5" s="168"/>
      <c r="BI5" s="168"/>
      <c r="BJ5" s="169"/>
      <c r="BK5" s="169"/>
      <c r="BL5" s="169"/>
      <c r="BM5" s="169"/>
      <c r="BN5" s="149">
        <f>SUM(BB5:BM5)</f>
        <v>2</v>
      </c>
      <c r="BO5" s="167"/>
      <c r="BP5" s="165"/>
      <c r="BQ5" s="165"/>
      <c r="BR5" s="165"/>
      <c r="BS5" s="165"/>
      <c r="BT5" s="165"/>
      <c r="BU5" s="148">
        <v>2</v>
      </c>
      <c r="BV5" s="165"/>
      <c r="BW5" s="165"/>
      <c r="BX5" s="180"/>
      <c r="BY5" s="153"/>
    </row>
    <row r="6" spans="1:77 16380:16380" x14ac:dyDescent="0.2">
      <c r="A6" s="179" t="s">
        <v>119</v>
      </c>
      <c r="B6" s="165"/>
      <c r="C6" s="165"/>
      <c r="D6" s="165"/>
      <c r="E6" s="165"/>
      <c r="F6" s="157"/>
      <c r="G6" s="165"/>
      <c r="H6" s="168"/>
      <c r="I6" s="168"/>
      <c r="J6" s="169"/>
      <c r="K6" s="169"/>
      <c r="L6" s="169"/>
      <c r="M6" s="169"/>
      <c r="N6" s="149"/>
      <c r="O6" s="167"/>
      <c r="P6" s="165"/>
      <c r="Q6" s="165"/>
      <c r="R6" s="165"/>
      <c r="S6" s="157"/>
      <c r="T6" s="165"/>
      <c r="U6" s="168"/>
      <c r="V6" s="168"/>
      <c r="W6" s="168"/>
      <c r="X6" s="169"/>
      <c r="Y6" s="169"/>
      <c r="Z6" s="169"/>
      <c r="AA6" s="149"/>
      <c r="AB6" s="167"/>
      <c r="AC6" s="165"/>
      <c r="AD6" s="165"/>
      <c r="AE6" s="165"/>
      <c r="AF6" s="157"/>
      <c r="AG6" s="165"/>
      <c r="AH6" s="168"/>
      <c r="AI6" s="168"/>
      <c r="AJ6" s="169"/>
      <c r="AK6" s="169"/>
      <c r="AL6" s="169"/>
      <c r="AM6" s="169"/>
      <c r="AN6" s="149"/>
      <c r="AO6" s="167"/>
      <c r="AP6" s="165"/>
      <c r="AQ6" s="165"/>
      <c r="AR6" s="165"/>
      <c r="AS6" s="157"/>
      <c r="AT6" s="165"/>
      <c r="AU6" s="168"/>
      <c r="AV6" s="168"/>
      <c r="AW6" s="169"/>
      <c r="AX6" s="169"/>
      <c r="AY6" s="169"/>
      <c r="AZ6" s="169"/>
      <c r="BA6" s="149"/>
      <c r="BB6" s="167"/>
      <c r="BC6" s="165"/>
      <c r="BD6" s="146">
        <v>20</v>
      </c>
      <c r="BE6" s="165"/>
      <c r="BF6" s="157"/>
      <c r="BG6" s="165"/>
      <c r="BH6" s="168"/>
      <c r="BI6" s="168"/>
      <c r="BJ6" s="169"/>
      <c r="BK6" s="169"/>
      <c r="BL6" s="169"/>
      <c r="BM6" s="169"/>
      <c r="BN6" s="149"/>
      <c r="BO6" s="167"/>
      <c r="BP6" s="165"/>
      <c r="BQ6" s="165"/>
      <c r="BR6" s="165"/>
      <c r="BS6" s="165"/>
      <c r="BT6" s="165"/>
      <c r="BU6" s="148">
        <v>22</v>
      </c>
      <c r="BV6" s="165"/>
      <c r="BW6" s="165"/>
      <c r="BX6" s="180"/>
      <c r="BY6" s="153"/>
    </row>
    <row r="7" spans="1:77 16380:16380" x14ac:dyDescent="0.2">
      <c r="A7" s="179" t="s">
        <v>20</v>
      </c>
      <c r="B7" s="165"/>
      <c r="C7" s="165"/>
      <c r="D7" s="165"/>
      <c r="E7" s="165"/>
      <c r="F7" s="157"/>
      <c r="G7" s="165"/>
      <c r="H7" s="168"/>
      <c r="I7" s="168"/>
      <c r="J7" s="169"/>
      <c r="K7" s="169"/>
      <c r="L7" s="169"/>
      <c r="M7" s="169"/>
      <c r="N7" s="149">
        <f t="shared" si="6"/>
        <v>0</v>
      </c>
      <c r="O7" s="167"/>
      <c r="P7" s="165"/>
      <c r="Q7" s="165"/>
      <c r="R7" s="165"/>
      <c r="S7" s="157"/>
      <c r="T7" s="165"/>
      <c r="U7" s="168"/>
      <c r="V7" s="168"/>
      <c r="W7" s="168"/>
      <c r="X7" s="169"/>
      <c r="Y7" s="169"/>
      <c r="Z7" s="169"/>
      <c r="AA7" s="149">
        <f>SUM(O7:Z7)</f>
        <v>0</v>
      </c>
      <c r="AB7" s="167"/>
      <c r="AC7" s="165"/>
      <c r="AD7" s="165"/>
      <c r="AE7" s="165"/>
      <c r="AF7" s="157"/>
      <c r="AG7" s="165"/>
      <c r="AH7" s="168"/>
      <c r="AI7" s="168"/>
      <c r="AJ7" s="169"/>
      <c r="AK7" s="169"/>
      <c r="AL7" s="169"/>
      <c r="AM7" s="169"/>
      <c r="AN7" s="149">
        <f>SUM(AB7:AM7)</f>
        <v>0</v>
      </c>
      <c r="AO7" s="167"/>
      <c r="AP7" s="165"/>
      <c r="AQ7" s="165"/>
      <c r="AR7" s="165"/>
      <c r="AS7" s="157"/>
      <c r="AT7" s="165"/>
      <c r="AU7" s="168"/>
      <c r="AV7" s="168"/>
      <c r="AW7" s="169"/>
      <c r="AX7" s="169"/>
      <c r="AY7" s="169"/>
      <c r="AZ7" s="169"/>
      <c r="BA7" s="149">
        <f>SUM(AO7:AZ7)</f>
        <v>0</v>
      </c>
      <c r="BB7" s="167"/>
      <c r="BC7" s="165"/>
      <c r="BD7" s="146">
        <v>1</v>
      </c>
      <c r="BE7" s="165"/>
      <c r="BF7" s="157"/>
      <c r="BG7" s="165"/>
      <c r="BH7" s="168"/>
      <c r="BI7" s="168"/>
      <c r="BJ7" s="169"/>
      <c r="BK7" s="169"/>
      <c r="BL7" s="169"/>
      <c r="BM7" s="169"/>
      <c r="BN7" s="149">
        <f>SUM(BB7:BM7)</f>
        <v>1</v>
      </c>
      <c r="BO7" s="167"/>
      <c r="BP7" s="165"/>
      <c r="BQ7" s="165"/>
      <c r="BR7" s="165"/>
      <c r="BS7" s="165"/>
      <c r="BT7" s="165"/>
      <c r="BU7" s="148">
        <v>1</v>
      </c>
      <c r="BV7" s="165"/>
      <c r="BW7" s="165"/>
      <c r="BX7" s="180"/>
      <c r="BY7" s="153"/>
    </row>
    <row r="8" spans="1:77 16380:16380" x14ac:dyDescent="0.2">
      <c r="A8" s="179" t="s">
        <v>21</v>
      </c>
      <c r="B8" s="165"/>
      <c r="C8" s="165"/>
      <c r="D8" s="165"/>
      <c r="E8" s="165"/>
      <c r="F8" s="157"/>
      <c r="G8" s="165"/>
      <c r="H8" s="168"/>
      <c r="I8" s="168"/>
      <c r="J8" s="169"/>
      <c r="K8" s="169"/>
      <c r="L8" s="169"/>
      <c r="M8" s="169"/>
      <c r="N8" s="149">
        <f t="shared" si="6"/>
        <v>0</v>
      </c>
      <c r="O8" s="167"/>
      <c r="P8" s="165"/>
      <c r="Q8" s="165"/>
      <c r="R8" s="165"/>
      <c r="S8" s="157"/>
      <c r="T8" s="165"/>
      <c r="U8" s="168"/>
      <c r="V8" s="168"/>
      <c r="W8" s="168"/>
      <c r="X8" s="169"/>
      <c r="Y8" s="169"/>
      <c r="Z8" s="169"/>
      <c r="AA8" s="149">
        <f>SUM(O8:Z8)</f>
        <v>0</v>
      </c>
      <c r="AB8" s="167"/>
      <c r="AC8" s="165"/>
      <c r="AD8" s="165"/>
      <c r="AE8" s="165"/>
      <c r="AF8" s="157"/>
      <c r="AG8" s="165"/>
      <c r="AH8" s="168"/>
      <c r="AI8" s="168"/>
      <c r="AJ8" s="169"/>
      <c r="AK8" s="169"/>
      <c r="AL8" s="169"/>
      <c r="AM8" s="169"/>
      <c r="AN8" s="149">
        <f>SUM(AB8:AM8)</f>
        <v>0</v>
      </c>
      <c r="AO8" s="167"/>
      <c r="AP8" s="165"/>
      <c r="AQ8" s="165"/>
      <c r="AR8" s="165"/>
      <c r="AS8" s="157"/>
      <c r="AT8" s="165"/>
      <c r="AU8" s="168"/>
      <c r="AV8" s="168"/>
      <c r="AW8" s="169"/>
      <c r="AX8" s="169"/>
      <c r="AY8" s="169"/>
      <c r="AZ8" s="169"/>
      <c r="BA8" s="149">
        <f>SUM(AO8:AZ8)</f>
        <v>0</v>
      </c>
      <c r="BB8" s="167"/>
      <c r="BC8" s="165"/>
      <c r="BD8" s="146">
        <v>1</v>
      </c>
      <c r="BE8" s="165"/>
      <c r="BF8" s="157"/>
      <c r="BG8" s="165"/>
      <c r="BH8" s="168"/>
      <c r="BI8" s="168"/>
      <c r="BJ8" s="169"/>
      <c r="BK8" s="169"/>
      <c r="BL8" s="169"/>
      <c r="BM8" s="169"/>
      <c r="BN8" s="149">
        <f>SUM(BB8:BM8)</f>
        <v>1</v>
      </c>
      <c r="BO8" s="167"/>
      <c r="BP8" s="165"/>
      <c r="BQ8" s="165"/>
      <c r="BR8" s="165"/>
      <c r="BS8" s="165"/>
      <c r="BT8" s="165"/>
      <c r="BU8" s="148">
        <v>0</v>
      </c>
      <c r="BV8" s="165"/>
      <c r="BW8" s="165"/>
      <c r="BX8" s="180"/>
      <c r="BY8" s="153"/>
    </row>
    <row r="9" spans="1:77 16380:16380" x14ac:dyDescent="0.2">
      <c r="A9" s="179" t="s">
        <v>125</v>
      </c>
      <c r="B9" s="165"/>
      <c r="C9" s="165"/>
      <c r="D9" s="165"/>
      <c r="E9" s="165"/>
      <c r="F9" s="157"/>
      <c r="G9" s="165"/>
      <c r="H9" s="168"/>
      <c r="I9" s="168"/>
      <c r="J9" s="169"/>
      <c r="K9" s="169"/>
      <c r="L9" s="169"/>
      <c r="M9" s="169"/>
      <c r="N9" s="149"/>
      <c r="O9" s="167"/>
      <c r="P9" s="165"/>
      <c r="Q9" s="165"/>
      <c r="R9" s="165"/>
      <c r="S9" s="157"/>
      <c r="T9" s="165"/>
      <c r="U9" s="168"/>
      <c r="V9" s="168"/>
      <c r="W9" s="168"/>
      <c r="X9" s="169"/>
      <c r="Y9" s="169"/>
      <c r="Z9" s="169"/>
      <c r="AA9" s="149"/>
      <c r="AB9" s="167"/>
      <c r="AC9" s="165"/>
      <c r="AD9" s="165"/>
      <c r="AE9" s="165"/>
      <c r="AF9" s="157"/>
      <c r="AG9" s="165"/>
      <c r="AH9" s="168"/>
      <c r="AI9" s="168"/>
      <c r="AJ9" s="169"/>
      <c r="AK9" s="169"/>
      <c r="AL9" s="169"/>
      <c r="AM9" s="169"/>
      <c r="AN9" s="149"/>
      <c r="AO9" s="167"/>
      <c r="AP9" s="165"/>
      <c r="AQ9" s="165"/>
      <c r="AR9" s="165"/>
      <c r="AS9" s="157"/>
      <c r="AT9" s="165"/>
      <c r="AU9" s="168"/>
      <c r="AV9" s="168"/>
      <c r="AW9" s="169"/>
      <c r="AX9" s="169"/>
      <c r="AY9" s="169"/>
      <c r="AZ9" s="169"/>
      <c r="BA9" s="149"/>
      <c r="BB9" s="167"/>
      <c r="BC9" s="165"/>
      <c r="BD9" s="146">
        <v>1</v>
      </c>
      <c r="BE9" s="165"/>
      <c r="BF9" s="157"/>
      <c r="BG9" s="165"/>
      <c r="BH9" s="168"/>
      <c r="BI9" s="168"/>
      <c r="BJ9" s="169"/>
      <c r="BK9" s="169"/>
      <c r="BL9" s="169"/>
      <c r="BM9" s="169"/>
      <c r="BN9" s="149"/>
      <c r="BO9" s="167"/>
      <c r="BP9" s="165"/>
      <c r="BQ9" s="165"/>
      <c r="BR9" s="165"/>
      <c r="BS9" s="165"/>
      <c r="BT9" s="165"/>
      <c r="BU9" s="148">
        <v>0</v>
      </c>
      <c r="BV9" s="165"/>
      <c r="BW9" s="165"/>
      <c r="BX9" s="180"/>
      <c r="BY9" s="153"/>
    </row>
    <row r="10" spans="1:77 16380:16380" x14ac:dyDescent="0.2">
      <c r="A10" s="179" t="s">
        <v>22</v>
      </c>
      <c r="B10" s="165"/>
      <c r="C10" s="165"/>
      <c r="D10" s="165"/>
      <c r="E10" s="165"/>
      <c r="F10" s="157"/>
      <c r="G10" s="165"/>
      <c r="H10" s="168"/>
      <c r="I10" s="168"/>
      <c r="J10" s="169"/>
      <c r="K10" s="169"/>
      <c r="L10" s="169"/>
      <c r="M10" s="169"/>
      <c r="N10" s="149">
        <f t="shared" si="6"/>
        <v>0</v>
      </c>
      <c r="O10" s="167"/>
      <c r="P10" s="165"/>
      <c r="Q10" s="165"/>
      <c r="R10" s="165"/>
      <c r="S10" s="157"/>
      <c r="T10" s="165"/>
      <c r="U10" s="168"/>
      <c r="V10" s="168"/>
      <c r="W10" s="168"/>
      <c r="X10" s="169"/>
      <c r="Y10" s="169"/>
      <c r="Z10" s="169"/>
      <c r="AA10" s="149">
        <f>SUM(O10:Z10)</f>
        <v>0</v>
      </c>
      <c r="AB10" s="167"/>
      <c r="AC10" s="165"/>
      <c r="AD10" s="165"/>
      <c r="AE10" s="165"/>
      <c r="AF10" s="157"/>
      <c r="AG10" s="165"/>
      <c r="AH10" s="168"/>
      <c r="AI10" s="168"/>
      <c r="AJ10" s="169"/>
      <c r="AK10" s="169"/>
      <c r="AL10" s="169"/>
      <c r="AM10" s="169"/>
      <c r="AN10" s="149">
        <f>SUM(AB10:AM10)</f>
        <v>0</v>
      </c>
      <c r="AO10" s="167"/>
      <c r="AP10" s="165"/>
      <c r="AQ10" s="165"/>
      <c r="AR10" s="165"/>
      <c r="AS10" s="157"/>
      <c r="AT10" s="165"/>
      <c r="AU10" s="168"/>
      <c r="AV10" s="168"/>
      <c r="AW10" s="169"/>
      <c r="AX10" s="169"/>
      <c r="AY10" s="169"/>
      <c r="AZ10" s="169"/>
      <c r="BA10" s="149">
        <f>SUM(AO10:AZ10)</f>
        <v>0</v>
      </c>
      <c r="BB10" s="167"/>
      <c r="BC10" s="165"/>
      <c r="BD10" s="146">
        <v>1</v>
      </c>
      <c r="BE10" s="165"/>
      <c r="BF10" s="157"/>
      <c r="BG10" s="165"/>
      <c r="BH10" s="168"/>
      <c r="BI10" s="168"/>
      <c r="BJ10" s="169"/>
      <c r="BK10" s="169"/>
      <c r="BL10" s="169"/>
      <c r="BM10" s="169"/>
      <c r="BN10" s="149">
        <f>SUM(BB10:BM10)</f>
        <v>1</v>
      </c>
      <c r="BO10" s="167"/>
      <c r="BP10" s="165"/>
      <c r="BQ10" s="165"/>
      <c r="BR10" s="165"/>
      <c r="BS10" s="165"/>
      <c r="BT10" s="165"/>
      <c r="BU10" s="148">
        <v>1</v>
      </c>
      <c r="BV10" s="165"/>
      <c r="BW10" s="165"/>
      <c r="BX10" s="180"/>
      <c r="BY10" s="153"/>
    </row>
    <row r="11" spans="1:77 16380:16380" x14ac:dyDescent="0.2">
      <c r="A11" s="179" t="s">
        <v>23</v>
      </c>
      <c r="B11" s="165"/>
      <c r="C11" s="165"/>
      <c r="D11" s="165"/>
      <c r="E11" s="165"/>
      <c r="F11" s="157"/>
      <c r="G11" s="165"/>
      <c r="H11" s="168"/>
      <c r="I11" s="168"/>
      <c r="J11" s="169"/>
      <c r="K11" s="169"/>
      <c r="L11" s="169"/>
      <c r="M11" s="169"/>
      <c r="N11" s="149">
        <f t="shared" si="6"/>
        <v>0</v>
      </c>
      <c r="O11" s="167"/>
      <c r="P11" s="165"/>
      <c r="Q11" s="165"/>
      <c r="R11" s="165"/>
      <c r="S11" s="157"/>
      <c r="T11" s="165"/>
      <c r="U11" s="168"/>
      <c r="V11" s="168"/>
      <c r="W11" s="168"/>
      <c r="X11" s="169"/>
      <c r="Y11" s="169"/>
      <c r="Z11" s="169"/>
      <c r="AA11" s="149">
        <f>SUM(O11:Z11)</f>
        <v>0</v>
      </c>
      <c r="AB11" s="167"/>
      <c r="AC11" s="165"/>
      <c r="AD11" s="165"/>
      <c r="AE11" s="165"/>
      <c r="AF11" s="157"/>
      <c r="AG11" s="165"/>
      <c r="AH11" s="168"/>
      <c r="AI11" s="168"/>
      <c r="AJ11" s="169"/>
      <c r="AK11" s="169"/>
      <c r="AL11" s="169"/>
      <c r="AM11" s="169"/>
      <c r="AN11" s="149">
        <f>SUM(AB11:AM11)</f>
        <v>0</v>
      </c>
      <c r="AO11" s="167"/>
      <c r="AP11" s="165"/>
      <c r="AQ11" s="165"/>
      <c r="AR11" s="165"/>
      <c r="AS11" s="157"/>
      <c r="AT11" s="165"/>
      <c r="AU11" s="168"/>
      <c r="AV11" s="168"/>
      <c r="AW11" s="169"/>
      <c r="AX11" s="169"/>
      <c r="AY11" s="169"/>
      <c r="AZ11" s="169"/>
      <c r="BA11" s="149">
        <f>SUM(AO11:AZ11)</f>
        <v>0</v>
      </c>
      <c r="BB11" s="167"/>
      <c r="BC11" s="165"/>
      <c r="BD11" s="146">
        <v>0</v>
      </c>
      <c r="BE11" s="165"/>
      <c r="BF11" s="157"/>
      <c r="BG11" s="165"/>
      <c r="BH11" s="168"/>
      <c r="BI11" s="168"/>
      <c r="BJ11" s="169"/>
      <c r="BK11" s="169"/>
      <c r="BL11" s="169"/>
      <c r="BM11" s="169"/>
      <c r="BN11" s="149">
        <f>SUM(BB11:BM11)</f>
        <v>0</v>
      </c>
      <c r="BO11" s="167"/>
      <c r="BP11" s="165"/>
      <c r="BQ11" s="165"/>
      <c r="BR11" s="165"/>
      <c r="BS11" s="165"/>
      <c r="BT11" s="165"/>
      <c r="BU11" s="148">
        <v>0</v>
      </c>
      <c r="BV11" s="165"/>
      <c r="BW11" s="165"/>
      <c r="BX11" s="180"/>
      <c r="BY11" s="153"/>
    </row>
    <row r="12" spans="1:77 16380:16380" s="4" customFormat="1" x14ac:dyDescent="0.2">
      <c r="A12" s="177" t="s">
        <v>5</v>
      </c>
      <c r="B12" s="144" t="e">
        <f>SUM(#REF!)</f>
        <v>#REF!</v>
      </c>
      <c r="C12" s="144" t="e">
        <f>SUM(#REF!)</f>
        <v>#REF!</v>
      </c>
      <c r="D12" s="144" t="e">
        <f>SUM(#REF!)</f>
        <v>#REF!</v>
      </c>
      <c r="E12" s="144" t="e">
        <f>SUM(#REF!)</f>
        <v>#REF!</v>
      </c>
      <c r="F12" s="144" t="e">
        <f>SUM(#REF!)</f>
        <v>#REF!</v>
      </c>
      <c r="G12" s="144" t="e">
        <f>SUM(#REF!)</f>
        <v>#REF!</v>
      </c>
      <c r="H12" s="144" t="e">
        <f>SUM(#REF!)</f>
        <v>#REF!</v>
      </c>
      <c r="I12" s="144" t="e">
        <f>SUM(#REF!)</f>
        <v>#REF!</v>
      </c>
      <c r="J12" s="144" t="e">
        <f>SUM(#REF!)</f>
        <v>#REF!</v>
      </c>
      <c r="K12" s="144" t="e">
        <f>SUM(#REF!)</f>
        <v>#REF!</v>
      </c>
      <c r="L12" s="144" t="e">
        <f>SUM(#REF!)</f>
        <v>#REF!</v>
      </c>
      <c r="M12" s="144" t="e">
        <f>SUM(#REF!)</f>
        <v>#REF!</v>
      </c>
      <c r="N12" s="144" t="e">
        <f>SUM(M12+0)</f>
        <v>#REF!</v>
      </c>
      <c r="O12" s="144" t="e">
        <f>SUM(#REF!)</f>
        <v>#REF!</v>
      </c>
      <c r="P12" s="144" t="e">
        <f>SUM(#REF!)</f>
        <v>#REF!</v>
      </c>
      <c r="Q12" s="144" t="e">
        <f>SUM(#REF!)</f>
        <v>#REF!</v>
      </c>
      <c r="R12" s="144" t="e">
        <f>SUM(#REF!)</f>
        <v>#REF!</v>
      </c>
      <c r="S12" s="144" t="e">
        <f>SUM(#REF!)</f>
        <v>#REF!</v>
      </c>
      <c r="T12" s="144" t="e">
        <f>SUM(#REF!)</f>
        <v>#REF!</v>
      </c>
      <c r="U12" s="144" t="e">
        <f>SUM(#REF!)</f>
        <v>#REF!</v>
      </c>
      <c r="V12" s="144" t="e">
        <f>SUM(#REF!)</f>
        <v>#REF!</v>
      </c>
      <c r="W12" s="144" t="e">
        <f>SUM(#REF!)</f>
        <v>#REF!</v>
      </c>
      <c r="X12" s="144" t="e">
        <f>SUM(#REF!)</f>
        <v>#REF!</v>
      </c>
      <c r="Y12" s="144" t="e">
        <f>SUM(#REF!)</f>
        <v>#REF!</v>
      </c>
      <c r="Z12" s="144" t="e">
        <f>SUM(#REF!)</f>
        <v>#REF!</v>
      </c>
      <c r="AA12" s="144" t="e">
        <f>SUM(Z12+0)</f>
        <v>#REF!</v>
      </c>
      <c r="AB12" s="144" t="e">
        <f>SUM(#REF!)</f>
        <v>#REF!</v>
      </c>
      <c r="AC12" s="144" t="e">
        <f>SUM(#REF!)</f>
        <v>#REF!</v>
      </c>
      <c r="AD12" s="144" t="e">
        <f>SUM(#REF!)</f>
        <v>#REF!</v>
      </c>
      <c r="AE12" s="144" t="e">
        <f>SUM(#REF!)</f>
        <v>#REF!</v>
      </c>
      <c r="AF12" s="144" t="e">
        <f>SUM(#REF!)</f>
        <v>#REF!</v>
      </c>
      <c r="AG12" s="144" t="e">
        <f>SUM(#REF!)</f>
        <v>#REF!</v>
      </c>
      <c r="AH12" s="144" t="e">
        <f>SUM(#REF!)</f>
        <v>#REF!</v>
      </c>
      <c r="AI12" s="144" t="e">
        <f>SUM(#REF!)</f>
        <v>#REF!</v>
      </c>
      <c r="AJ12" s="144" t="e">
        <f>SUM(#REF!)</f>
        <v>#REF!</v>
      </c>
      <c r="AK12" s="144" t="e">
        <f>SUM(#REF!)</f>
        <v>#REF!</v>
      </c>
      <c r="AL12" s="144" t="e">
        <f>SUM(#REF!)</f>
        <v>#REF!</v>
      </c>
      <c r="AM12" s="144" t="e">
        <f>SUM(#REF!)</f>
        <v>#REF!</v>
      </c>
      <c r="AN12" s="144" t="e">
        <f>SUM(AM12+0)</f>
        <v>#REF!</v>
      </c>
      <c r="AO12" s="144" t="e">
        <f>SUM(#REF!)</f>
        <v>#REF!</v>
      </c>
      <c r="AP12" s="144" t="e">
        <f>SUM(#REF!)</f>
        <v>#REF!</v>
      </c>
      <c r="AQ12" s="144" t="e">
        <f>SUM(#REF!)</f>
        <v>#REF!</v>
      </c>
      <c r="AR12" s="144" t="e">
        <f>SUM(#REF!)</f>
        <v>#REF!</v>
      </c>
      <c r="AS12" s="144" t="e">
        <f>SUM(#REF!)</f>
        <v>#REF!</v>
      </c>
      <c r="AT12" s="144" t="e">
        <f>SUM(#REF!)</f>
        <v>#REF!</v>
      </c>
      <c r="AU12" s="144" t="e">
        <f>SUM(#REF!)</f>
        <v>#REF!</v>
      </c>
      <c r="AV12" s="144" t="e">
        <f>SUM(#REF!)</f>
        <v>#REF!</v>
      </c>
      <c r="AW12" s="144" t="e">
        <f>SUM(#REF!)</f>
        <v>#REF!</v>
      </c>
      <c r="AX12" s="144" t="e">
        <f>SUM(#REF!)</f>
        <v>#REF!</v>
      </c>
      <c r="AY12" s="144" t="e">
        <f>SUM(#REF!)</f>
        <v>#REF!</v>
      </c>
      <c r="AZ12" s="144" t="e">
        <f>SUM(#REF!)</f>
        <v>#REF!</v>
      </c>
      <c r="BA12" s="144" t="e">
        <f>SUM(AZ12+0)</f>
        <v>#REF!</v>
      </c>
      <c r="BB12" s="144" t="e">
        <f>SUM(#REF!)</f>
        <v>#REF!</v>
      </c>
      <c r="BC12" s="144" t="e">
        <f>SUM(#REF!)</f>
        <v>#REF!</v>
      </c>
      <c r="BD12" s="217">
        <f>SUM(BD13:BD19)</f>
        <v>63</v>
      </c>
      <c r="BE12" s="144" t="e">
        <f>SUM(#REF!)</f>
        <v>#REF!</v>
      </c>
      <c r="BF12" s="144" t="e">
        <f>SUM(#REF!)</f>
        <v>#REF!</v>
      </c>
      <c r="BG12" s="144" t="e">
        <f>SUM(#REF!)</f>
        <v>#REF!</v>
      </c>
      <c r="BH12" s="144" t="e">
        <f>SUM(#REF!)</f>
        <v>#REF!</v>
      </c>
      <c r="BI12" s="144" t="e">
        <f>SUM(#REF!)</f>
        <v>#REF!</v>
      </c>
      <c r="BJ12" s="144" t="e">
        <f>SUM(#REF!)</f>
        <v>#REF!</v>
      </c>
      <c r="BK12" s="144" t="e">
        <f>SUM(#REF!)</f>
        <v>#REF!</v>
      </c>
      <c r="BL12" s="144" t="e">
        <f>SUM(#REF!)</f>
        <v>#REF!</v>
      </c>
      <c r="BM12" s="144" t="e">
        <f>SUM(#REF!)</f>
        <v>#REF!</v>
      </c>
      <c r="BN12" s="144" t="e">
        <f>SUM(BM12+0)</f>
        <v>#REF!</v>
      </c>
      <c r="BO12" s="144" t="e">
        <f>SUM(#REF!)</f>
        <v>#REF!</v>
      </c>
      <c r="BP12" s="144" t="e">
        <f>SUM(#REF!)</f>
        <v>#REF!</v>
      </c>
      <c r="BQ12" s="144" t="e">
        <f>SUM(#REF!)</f>
        <v>#REF!</v>
      </c>
      <c r="BR12" s="144" t="e">
        <f>SUM(#REF!)</f>
        <v>#REF!</v>
      </c>
      <c r="BS12" s="144" t="e">
        <f>SUM(#REF!)</f>
        <v>#REF!</v>
      </c>
      <c r="BT12" s="144" t="e">
        <f>SUM(#REF!)</f>
        <v>#REF!</v>
      </c>
      <c r="BU12" s="217">
        <f>SUM(BU13:BU19)</f>
        <v>94</v>
      </c>
      <c r="BV12" s="217">
        <f>SUM(BV13:BV19)</f>
        <v>0</v>
      </c>
      <c r="BW12" s="217">
        <f>SUM(BW13:BW19)</f>
        <v>0</v>
      </c>
      <c r="BX12" s="178"/>
      <c r="BY12" s="166"/>
      <c r="XEZ12" s="5" t="e">
        <f>SUM(B12:XEY12)</f>
        <v>#REF!</v>
      </c>
    </row>
    <row r="13" spans="1:77 16380:16380" x14ac:dyDescent="0.2">
      <c r="A13" s="179" t="s">
        <v>24</v>
      </c>
      <c r="B13" s="165"/>
      <c r="C13" s="165"/>
      <c r="D13" s="165"/>
      <c r="E13" s="165"/>
      <c r="F13" s="157"/>
      <c r="G13" s="165"/>
      <c r="H13" s="168"/>
      <c r="I13" s="168"/>
      <c r="J13" s="169"/>
      <c r="K13" s="169"/>
      <c r="L13" s="169"/>
      <c r="M13" s="169"/>
      <c r="N13" s="149">
        <f>SUM(B13:M13)</f>
        <v>0</v>
      </c>
      <c r="O13" s="167"/>
      <c r="P13" s="165"/>
      <c r="Q13" s="165"/>
      <c r="R13" s="165"/>
      <c r="S13" s="157"/>
      <c r="T13" s="165"/>
      <c r="U13" s="168"/>
      <c r="V13" s="168"/>
      <c r="W13" s="168"/>
      <c r="X13" s="169"/>
      <c r="Y13" s="169"/>
      <c r="Z13" s="169"/>
      <c r="AA13" s="149">
        <f>SUM(O13:Z13)</f>
        <v>0</v>
      </c>
      <c r="AB13" s="167"/>
      <c r="AC13" s="165"/>
      <c r="AD13" s="165"/>
      <c r="AE13" s="165"/>
      <c r="AF13" s="157"/>
      <c r="AG13" s="165"/>
      <c r="AH13" s="168"/>
      <c r="AI13" s="168"/>
      <c r="AJ13" s="169"/>
      <c r="AK13" s="169"/>
      <c r="AL13" s="169"/>
      <c r="AM13" s="169"/>
      <c r="AN13" s="149">
        <f>SUM(AB13:AM13)</f>
        <v>0</v>
      </c>
      <c r="AO13" s="167"/>
      <c r="AP13" s="165"/>
      <c r="AQ13" s="165"/>
      <c r="AR13" s="165"/>
      <c r="AS13" s="157"/>
      <c r="AT13" s="165"/>
      <c r="AU13" s="168"/>
      <c r="AV13" s="168"/>
      <c r="AW13" s="169"/>
      <c r="AX13" s="169"/>
      <c r="AY13" s="169"/>
      <c r="AZ13" s="169"/>
      <c r="BA13" s="149">
        <f>SUM(AO13:AZ13)</f>
        <v>0</v>
      </c>
      <c r="BB13" s="167"/>
      <c r="BC13" s="165"/>
      <c r="BD13" s="146">
        <v>7</v>
      </c>
      <c r="BE13" s="165"/>
      <c r="BF13" s="157"/>
      <c r="BG13" s="165"/>
      <c r="BH13" s="168"/>
      <c r="BI13" s="168"/>
      <c r="BJ13" s="169"/>
      <c r="BK13" s="169"/>
      <c r="BL13" s="169"/>
      <c r="BM13" s="169"/>
      <c r="BN13" s="149">
        <f>SUM(BB13:BM13)</f>
        <v>7</v>
      </c>
      <c r="BO13" s="167"/>
      <c r="BP13" s="165"/>
      <c r="BQ13" s="165"/>
      <c r="BR13" s="165"/>
      <c r="BS13" s="165"/>
      <c r="BT13" s="165"/>
      <c r="BU13" s="148">
        <v>7</v>
      </c>
      <c r="BV13" s="165"/>
      <c r="BW13" s="165"/>
      <c r="BX13" s="180"/>
      <c r="BY13" s="153"/>
    </row>
    <row r="14" spans="1:77 16380:16380" x14ac:dyDescent="0.2">
      <c r="A14" s="179" t="s">
        <v>119</v>
      </c>
      <c r="B14" s="165"/>
      <c r="C14" s="165"/>
      <c r="D14" s="165"/>
      <c r="E14" s="165"/>
      <c r="F14" s="157"/>
      <c r="G14" s="165"/>
      <c r="H14" s="168"/>
      <c r="I14" s="168"/>
      <c r="J14" s="169"/>
      <c r="K14" s="169"/>
      <c r="L14" s="169"/>
      <c r="M14" s="169"/>
      <c r="N14" s="149"/>
      <c r="O14" s="167"/>
      <c r="P14" s="165"/>
      <c r="Q14" s="165"/>
      <c r="R14" s="165"/>
      <c r="S14" s="157"/>
      <c r="T14" s="165"/>
      <c r="U14" s="168"/>
      <c r="V14" s="168"/>
      <c r="W14" s="168"/>
      <c r="X14" s="169"/>
      <c r="Y14" s="169"/>
      <c r="Z14" s="169"/>
      <c r="AA14" s="149"/>
      <c r="AB14" s="167"/>
      <c r="AC14" s="165"/>
      <c r="AD14" s="165"/>
      <c r="AE14" s="165"/>
      <c r="AF14" s="157"/>
      <c r="AG14" s="165"/>
      <c r="AH14" s="168"/>
      <c r="AI14" s="168"/>
      <c r="AJ14" s="169"/>
      <c r="AK14" s="169"/>
      <c r="AL14" s="169"/>
      <c r="AM14" s="169"/>
      <c r="AN14" s="149"/>
      <c r="AO14" s="167"/>
      <c r="AP14" s="165">
        <v>61</v>
      </c>
      <c r="AQ14" s="165"/>
      <c r="AR14" s="165"/>
      <c r="AS14" s="157"/>
      <c r="AT14" s="165"/>
      <c r="AU14" s="168"/>
      <c r="AV14" s="168"/>
      <c r="AW14" s="169"/>
      <c r="AX14" s="169"/>
      <c r="AY14" s="169"/>
      <c r="AZ14" s="169"/>
      <c r="BA14" s="149"/>
      <c r="BB14" s="167"/>
      <c r="BC14" s="165"/>
      <c r="BD14" s="146">
        <v>54</v>
      </c>
      <c r="BE14" s="165"/>
      <c r="BF14" s="157"/>
      <c r="BG14" s="165"/>
      <c r="BH14" s="168"/>
      <c r="BI14" s="168"/>
      <c r="BJ14" s="169"/>
      <c r="BK14" s="169"/>
      <c r="BL14" s="169"/>
      <c r="BM14" s="169"/>
      <c r="BN14" s="149"/>
      <c r="BO14" s="167"/>
      <c r="BP14" s="165"/>
      <c r="BQ14" s="165"/>
      <c r="BR14" s="165"/>
      <c r="BS14" s="165"/>
      <c r="BT14" s="165"/>
      <c r="BU14" s="148">
        <v>83</v>
      </c>
      <c r="BV14" s="165"/>
      <c r="BW14" s="165"/>
      <c r="BX14" s="180"/>
      <c r="BY14" s="153"/>
    </row>
    <row r="15" spans="1:77 16380:16380" x14ac:dyDescent="0.2">
      <c r="A15" s="179" t="s">
        <v>20</v>
      </c>
      <c r="B15" s="165"/>
      <c r="C15" s="165"/>
      <c r="D15" s="165"/>
      <c r="E15" s="165"/>
      <c r="F15" s="157"/>
      <c r="G15" s="165"/>
      <c r="H15" s="168"/>
      <c r="I15" s="168"/>
      <c r="J15" s="169"/>
      <c r="K15" s="169"/>
      <c r="L15" s="169"/>
      <c r="M15" s="169"/>
      <c r="N15" s="149">
        <f>SUM(B15:M15)</f>
        <v>0</v>
      </c>
      <c r="O15" s="167"/>
      <c r="P15" s="165"/>
      <c r="Q15" s="165"/>
      <c r="R15" s="165"/>
      <c r="S15" s="157"/>
      <c r="T15" s="165"/>
      <c r="U15" s="168"/>
      <c r="V15" s="168"/>
      <c r="W15" s="168"/>
      <c r="X15" s="169"/>
      <c r="Y15" s="169"/>
      <c r="Z15" s="169"/>
      <c r="AA15" s="149">
        <f>SUM(O15:Z15)</f>
        <v>0</v>
      </c>
      <c r="AB15" s="167"/>
      <c r="AC15" s="165"/>
      <c r="AD15" s="165"/>
      <c r="AE15" s="165"/>
      <c r="AF15" s="157"/>
      <c r="AG15" s="165"/>
      <c r="AH15" s="168"/>
      <c r="AI15" s="168"/>
      <c r="AJ15" s="169"/>
      <c r="AK15" s="169"/>
      <c r="AL15" s="169"/>
      <c r="AM15" s="169"/>
      <c r="AN15" s="149">
        <f>SUM(AB15:AM15)</f>
        <v>0</v>
      </c>
      <c r="AO15" s="167"/>
      <c r="AP15" s="165"/>
      <c r="AQ15" s="165"/>
      <c r="AR15" s="165"/>
      <c r="AS15" s="157"/>
      <c r="AT15" s="165"/>
      <c r="AU15" s="168"/>
      <c r="AV15" s="168"/>
      <c r="AW15" s="169"/>
      <c r="AX15" s="169"/>
      <c r="AY15" s="169"/>
      <c r="AZ15" s="169"/>
      <c r="BA15" s="149">
        <f>SUM(AO15:AZ15)</f>
        <v>0</v>
      </c>
      <c r="BB15" s="167"/>
      <c r="BC15" s="165"/>
      <c r="BD15" s="146">
        <v>0</v>
      </c>
      <c r="BE15" s="165"/>
      <c r="BF15" s="157"/>
      <c r="BG15" s="165"/>
      <c r="BH15" s="168"/>
      <c r="BI15" s="168"/>
      <c r="BJ15" s="169"/>
      <c r="BK15" s="169"/>
      <c r="BL15" s="169"/>
      <c r="BM15" s="169"/>
      <c r="BN15" s="149">
        <f>SUM(BB15:BM15)</f>
        <v>0</v>
      </c>
      <c r="BO15" s="167"/>
      <c r="BP15" s="165"/>
      <c r="BQ15" s="165"/>
      <c r="BR15" s="165"/>
      <c r="BS15" s="165"/>
      <c r="BT15" s="165"/>
      <c r="BU15" s="148">
        <v>0</v>
      </c>
      <c r="BV15" s="165"/>
      <c r="BW15" s="165"/>
      <c r="BX15" s="180"/>
      <c r="BY15" s="153"/>
    </row>
    <row r="16" spans="1:77 16380:16380" x14ac:dyDescent="0.2">
      <c r="A16" s="179" t="s">
        <v>21</v>
      </c>
      <c r="B16" s="165"/>
      <c r="C16" s="165"/>
      <c r="D16" s="165"/>
      <c r="E16" s="165"/>
      <c r="F16" s="157"/>
      <c r="G16" s="165"/>
      <c r="H16" s="168"/>
      <c r="I16" s="168"/>
      <c r="J16" s="169"/>
      <c r="K16" s="169"/>
      <c r="L16" s="169"/>
      <c r="M16" s="169"/>
      <c r="N16" s="149">
        <f>SUM(B16:M16)</f>
        <v>0</v>
      </c>
      <c r="O16" s="167"/>
      <c r="P16" s="165"/>
      <c r="Q16" s="165"/>
      <c r="R16" s="165"/>
      <c r="S16" s="157"/>
      <c r="T16" s="165"/>
      <c r="U16" s="168"/>
      <c r="V16" s="168"/>
      <c r="W16" s="168"/>
      <c r="X16" s="169"/>
      <c r="Y16" s="169"/>
      <c r="Z16" s="169"/>
      <c r="AA16" s="149">
        <f>SUM(O16:Z16)</f>
        <v>0</v>
      </c>
      <c r="AB16" s="167"/>
      <c r="AC16" s="165"/>
      <c r="AD16" s="165"/>
      <c r="AE16" s="165"/>
      <c r="AF16" s="157"/>
      <c r="AG16" s="165"/>
      <c r="AH16" s="168"/>
      <c r="AI16" s="168"/>
      <c r="AJ16" s="169"/>
      <c r="AK16" s="169"/>
      <c r="AL16" s="169"/>
      <c r="AM16" s="169"/>
      <c r="AN16" s="149">
        <f>SUM(AB16:AM16)</f>
        <v>0</v>
      </c>
      <c r="AO16" s="167"/>
      <c r="AP16" s="165"/>
      <c r="AQ16" s="165"/>
      <c r="AR16" s="165"/>
      <c r="AS16" s="157"/>
      <c r="AT16" s="165"/>
      <c r="AU16" s="168"/>
      <c r="AV16" s="168"/>
      <c r="AW16" s="169"/>
      <c r="AX16" s="169"/>
      <c r="AY16" s="169"/>
      <c r="AZ16" s="169"/>
      <c r="BA16" s="149">
        <f>SUM(AO16:AZ16)</f>
        <v>0</v>
      </c>
      <c r="BB16" s="167"/>
      <c r="BC16" s="165"/>
      <c r="BD16" s="146">
        <v>1</v>
      </c>
      <c r="BE16" s="165"/>
      <c r="BF16" s="157"/>
      <c r="BG16" s="165"/>
      <c r="BH16" s="168"/>
      <c r="BI16" s="168"/>
      <c r="BJ16" s="169"/>
      <c r="BK16" s="169"/>
      <c r="BL16" s="169"/>
      <c r="BM16" s="169"/>
      <c r="BN16" s="149">
        <f>SUM(BB16:BM16)</f>
        <v>1</v>
      </c>
      <c r="BO16" s="167"/>
      <c r="BP16" s="165"/>
      <c r="BQ16" s="165"/>
      <c r="BR16" s="165"/>
      <c r="BS16" s="165"/>
      <c r="BT16" s="165"/>
      <c r="BU16" s="148">
        <v>1</v>
      </c>
      <c r="BV16" s="165"/>
      <c r="BW16" s="165"/>
      <c r="BX16" s="180"/>
      <c r="BY16" s="153"/>
    </row>
    <row r="17" spans="1:121" x14ac:dyDescent="0.2">
      <c r="A17" s="179" t="s">
        <v>125</v>
      </c>
      <c r="B17" s="165"/>
      <c r="C17" s="165"/>
      <c r="D17" s="165"/>
      <c r="E17" s="165"/>
      <c r="F17" s="157"/>
      <c r="G17" s="165"/>
      <c r="H17" s="168"/>
      <c r="I17" s="168"/>
      <c r="J17" s="169"/>
      <c r="K17" s="169"/>
      <c r="L17" s="169"/>
      <c r="M17" s="169"/>
      <c r="N17" s="149"/>
      <c r="O17" s="167"/>
      <c r="P17" s="165"/>
      <c r="Q17" s="165"/>
      <c r="R17" s="165"/>
      <c r="S17" s="157"/>
      <c r="T17" s="165"/>
      <c r="U17" s="168"/>
      <c r="V17" s="168"/>
      <c r="W17" s="168"/>
      <c r="X17" s="169"/>
      <c r="Y17" s="169"/>
      <c r="Z17" s="169"/>
      <c r="AA17" s="149"/>
      <c r="AB17" s="167"/>
      <c r="AC17" s="165"/>
      <c r="AD17" s="165"/>
      <c r="AE17" s="165"/>
      <c r="AF17" s="157"/>
      <c r="AG17" s="165"/>
      <c r="AH17" s="168"/>
      <c r="AI17" s="168"/>
      <c r="AJ17" s="169"/>
      <c r="AK17" s="169"/>
      <c r="AL17" s="169"/>
      <c r="AM17" s="169"/>
      <c r="AN17" s="149"/>
      <c r="AO17" s="167"/>
      <c r="AP17" s="165"/>
      <c r="AQ17" s="165"/>
      <c r="AR17" s="165"/>
      <c r="AS17" s="157"/>
      <c r="AT17" s="165"/>
      <c r="AU17" s="168"/>
      <c r="AV17" s="168"/>
      <c r="AW17" s="169"/>
      <c r="AX17" s="169"/>
      <c r="AY17" s="169"/>
      <c r="AZ17" s="169"/>
      <c r="BA17" s="149"/>
      <c r="BB17" s="167"/>
      <c r="BC17" s="165"/>
      <c r="BD17" s="146">
        <v>0</v>
      </c>
      <c r="BE17" s="165"/>
      <c r="BF17" s="157"/>
      <c r="BG17" s="165"/>
      <c r="BH17" s="168"/>
      <c r="BI17" s="168"/>
      <c r="BJ17" s="169"/>
      <c r="BK17" s="169"/>
      <c r="BL17" s="169"/>
      <c r="BM17" s="169"/>
      <c r="BN17" s="149"/>
      <c r="BO17" s="167"/>
      <c r="BP17" s="165"/>
      <c r="BQ17" s="165"/>
      <c r="BR17" s="165"/>
      <c r="BS17" s="165"/>
      <c r="BT17" s="165"/>
      <c r="BU17" s="148">
        <v>1</v>
      </c>
      <c r="BV17" s="165"/>
      <c r="BW17" s="165"/>
      <c r="BX17" s="180"/>
      <c r="BY17" s="153"/>
    </row>
    <row r="18" spans="1:121" x14ac:dyDescent="0.2">
      <c r="A18" s="179" t="s">
        <v>22</v>
      </c>
      <c r="B18" s="165"/>
      <c r="C18" s="165"/>
      <c r="D18" s="165"/>
      <c r="E18" s="165"/>
      <c r="F18" s="157"/>
      <c r="G18" s="165"/>
      <c r="H18" s="168"/>
      <c r="I18" s="168"/>
      <c r="J18" s="169"/>
      <c r="K18" s="169"/>
      <c r="L18" s="169"/>
      <c r="M18" s="169"/>
      <c r="N18" s="149">
        <f>SUM(B18:M18)</f>
        <v>0</v>
      </c>
      <c r="O18" s="167"/>
      <c r="P18" s="165"/>
      <c r="Q18" s="165"/>
      <c r="R18" s="165"/>
      <c r="S18" s="157"/>
      <c r="T18" s="165"/>
      <c r="U18" s="168"/>
      <c r="V18" s="168"/>
      <c r="W18" s="168"/>
      <c r="X18" s="169"/>
      <c r="Y18" s="169"/>
      <c r="Z18" s="169"/>
      <c r="AA18" s="149">
        <f t="shared" ref="AA18:AA25" si="7">SUM(O18:Z18)</f>
        <v>0</v>
      </c>
      <c r="AB18" s="167"/>
      <c r="AC18" s="165"/>
      <c r="AD18" s="165"/>
      <c r="AE18" s="165"/>
      <c r="AF18" s="157"/>
      <c r="AG18" s="165"/>
      <c r="AH18" s="168"/>
      <c r="AI18" s="168"/>
      <c r="AJ18" s="169"/>
      <c r="AK18" s="169"/>
      <c r="AL18" s="169"/>
      <c r="AM18" s="169"/>
      <c r="AN18" s="149">
        <f t="shared" ref="AN18:AN25" si="8">SUM(AB18:AM18)</f>
        <v>0</v>
      </c>
      <c r="AO18" s="167"/>
      <c r="AP18" s="165"/>
      <c r="AQ18" s="165"/>
      <c r="AR18" s="165"/>
      <c r="AS18" s="157"/>
      <c r="AT18" s="165"/>
      <c r="AU18" s="168"/>
      <c r="AV18" s="168"/>
      <c r="AW18" s="169"/>
      <c r="AX18" s="169"/>
      <c r="AY18" s="169"/>
      <c r="AZ18" s="169"/>
      <c r="BA18" s="149">
        <f t="shared" ref="BA18:BA25" si="9">SUM(AO18:AZ18)</f>
        <v>0</v>
      </c>
      <c r="BB18" s="167"/>
      <c r="BC18" s="165"/>
      <c r="BD18" s="146">
        <v>1</v>
      </c>
      <c r="BE18" s="165"/>
      <c r="BF18" s="157"/>
      <c r="BG18" s="165"/>
      <c r="BH18" s="168"/>
      <c r="BI18" s="168"/>
      <c r="BJ18" s="169"/>
      <c r="BK18" s="169"/>
      <c r="BL18" s="169"/>
      <c r="BM18" s="169"/>
      <c r="BN18" s="149">
        <f t="shared" ref="BN18:BN25" si="10">SUM(BB18:BM18)</f>
        <v>1</v>
      </c>
      <c r="BO18" s="167"/>
      <c r="BP18" s="165"/>
      <c r="BQ18" s="165"/>
      <c r="BR18" s="165"/>
      <c r="BS18" s="165"/>
      <c r="BT18" s="165"/>
      <c r="BU18" s="148">
        <v>2</v>
      </c>
      <c r="BV18" s="165"/>
      <c r="BW18" s="165"/>
      <c r="BX18" s="180"/>
      <c r="BY18" s="153"/>
    </row>
    <row r="19" spans="1:121" x14ac:dyDescent="0.2">
      <c r="A19" s="179" t="s">
        <v>23</v>
      </c>
      <c r="B19" s="165"/>
      <c r="C19" s="165"/>
      <c r="D19" s="165"/>
      <c r="E19" s="165"/>
      <c r="F19" s="157"/>
      <c r="G19" s="165"/>
      <c r="H19" s="168"/>
      <c r="I19" s="168"/>
      <c r="J19" s="169"/>
      <c r="K19" s="169"/>
      <c r="L19" s="169"/>
      <c r="M19" s="169"/>
      <c r="N19" s="149">
        <f>SUM(B19:M19)</f>
        <v>0</v>
      </c>
      <c r="O19" s="167"/>
      <c r="P19" s="165"/>
      <c r="Q19" s="165"/>
      <c r="R19" s="165"/>
      <c r="S19" s="157"/>
      <c r="T19" s="165"/>
      <c r="U19" s="168"/>
      <c r="V19" s="168"/>
      <c r="W19" s="168"/>
      <c r="X19" s="169"/>
      <c r="Y19" s="169"/>
      <c r="Z19" s="169"/>
      <c r="AA19" s="149">
        <f t="shared" si="7"/>
        <v>0</v>
      </c>
      <c r="AB19" s="167"/>
      <c r="AC19" s="165"/>
      <c r="AD19" s="165"/>
      <c r="AE19" s="165"/>
      <c r="AF19" s="157"/>
      <c r="AG19" s="165"/>
      <c r="AH19" s="168"/>
      <c r="AI19" s="168"/>
      <c r="AJ19" s="169"/>
      <c r="AK19" s="169"/>
      <c r="AL19" s="169"/>
      <c r="AM19" s="169"/>
      <c r="AN19" s="149">
        <f t="shared" si="8"/>
        <v>0</v>
      </c>
      <c r="AO19" s="167"/>
      <c r="AP19" s="165"/>
      <c r="AQ19" s="165"/>
      <c r="AR19" s="165"/>
      <c r="AS19" s="157"/>
      <c r="AT19" s="165"/>
      <c r="AU19" s="168"/>
      <c r="AV19" s="168"/>
      <c r="AW19" s="169"/>
      <c r="AX19" s="169"/>
      <c r="AY19" s="169"/>
      <c r="AZ19" s="169"/>
      <c r="BA19" s="149">
        <f t="shared" si="9"/>
        <v>0</v>
      </c>
      <c r="BB19" s="167"/>
      <c r="BC19" s="165"/>
      <c r="BD19" s="146">
        <v>0</v>
      </c>
      <c r="BE19" s="165"/>
      <c r="BF19" s="157"/>
      <c r="BG19" s="165"/>
      <c r="BH19" s="168"/>
      <c r="BI19" s="168"/>
      <c r="BJ19" s="169"/>
      <c r="BK19" s="169"/>
      <c r="BL19" s="169"/>
      <c r="BM19" s="169"/>
      <c r="BN19" s="149">
        <f t="shared" si="10"/>
        <v>0</v>
      </c>
      <c r="BO19" s="167"/>
      <c r="BP19" s="165"/>
      <c r="BQ19" s="165"/>
      <c r="BR19" s="165"/>
      <c r="BS19" s="165"/>
      <c r="BT19" s="165"/>
      <c r="BU19" s="148">
        <v>0</v>
      </c>
      <c r="BV19" s="165"/>
      <c r="BW19" s="165"/>
      <c r="BX19" s="180"/>
      <c r="BY19" s="153"/>
    </row>
    <row r="20" spans="1:121" x14ac:dyDescent="0.2">
      <c r="A20" s="175" t="s">
        <v>11</v>
      </c>
      <c r="B20" s="144">
        <f>SUM(B21:B25)</f>
        <v>0</v>
      </c>
      <c r="C20" s="144">
        <f t="shared" ref="C20:M20" si="11">SUM(C21:C25)</f>
        <v>0</v>
      </c>
      <c r="D20" s="144">
        <f t="shared" si="11"/>
        <v>0</v>
      </c>
      <c r="E20" s="144">
        <f t="shared" si="11"/>
        <v>0</v>
      </c>
      <c r="F20" s="144">
        <f t="shared" si="11"/>
        <v>0</v>
      </c>
      <c r="G20" s="144">
        <f t="shared" si="11"/>
        <v>0</v>
      </c>
      <c r="H20" s="144">
        <f t="shared" si="11"/>
        <v>0</v>
      </c>
      <c r="I20" s="144">
        <f t="shared" si="11"/>
        <v>0</v>
      </c>
      <c r="J20" s="144">
        <f t="shared" si="11"/>
        <v>0</v>
      </c>
      <c r="K20" s="144">
        <f t="shared" si="11"/>
        <v>0</v>
      </c>
      <c r="L20" s="144">
        <f t="shared" si="11"/>
        <v>0</v>
      </c>
      <c r="M20" s="144">
        <f t="shared" si="11"/>
        <v>0</v>
      </c>
      <c r="N20" s="144">
        <f t="shared" si="6"/>
        <v>0</v>
      </c>
      <c r="O20" s="144">
        <f>SUM(O21:O25)</f>
        <v>0</v>
      </c>
      <c r="P20" s="144">
        <f t="shared" ref="P20:Z20" si="12">SUM(P21:P25)</f>
        <v>0</v>
      </c>
      <c r="Q20" s="144">
        <f t="shared" si="12"/>
        <v>0</v>
      </c>
      <c r="R20" s="144">
        <f t="shared" si="12"/>
        <v>0</v>
      </c>
      <c r="S20" s="144">
        <f t="shared" si="12"/>
        <v>0</v>
      </c>
      <c r="T20" s="144">
        <f t="shared" si="12"/>
        <v>0</v>
      </c>
      <c r="U20" s="144">
        <f t="shared" si="12"/>
        <v>0</v>
      </c>
      <c r="V20" s="144">
        <f t="shared" si="12"/>
        <v>0</v>
      </c>
      <c r="W20" s="144">
        <f>SUM(W21:W25)</f>
        <v>0</v>
      </c>
      <c r="X20" s="144">
        <f t="shared" si="12"/>
        <v>0</v>
      </c>
      <c r="Y20" s="144">
        <f t="shared" si="12"/>
        <v>0</v>
      </c>
      <c r="Z20" s="144">
        <f t="shared" si="12"/>
        <v>0</v>
      </c>
      <c r="AA20" s="144">
        <f t="shared" si="7"/>
        <v>0</v>
      </c>
      <c r="AB20" s="144">
        <f>SUM(AB21:AB25)</f>
        <v>0</v>
      </c>
      <c r="AC20" s="144">
        <f t="shared" ref="AC20:AM20" si="13">SUM(AC21:AC25)</f>
        <v>0</v>
      </c>
      <c r="AD20" s="144">
        <f t="shared" si="13"/>
        <v>0</v>
      </c>
      <c r="AE20" s="144">
        <f t="shared" si="13"/>
        <v>0</v>
      </c>
      <c r="AF20" s="144">
        <f t="shared" si="13"/>
        <v>0</v>
      </c>
      <c r="AG20" s="144">
        <f t="shared" si="13"/>
        <v>0</v>
      </c>
      <c r="AH20" s="144">
        <f t="shared" si="13"/>
        <v>0</v>
      </c>
      <c r="AI20" s="144">
        <f t="shared" si="13"/>
        <v>0</v>
      </c>
      <c r="AJ20" s="144">
        <f t="shared" si="13"/>
        <v>0</v>
      </c>
      <c r="AK20" s="144">
        <f t="shared" si="13"/>
        <v>0</v>
      </c>
      <c r="AL20" s="144">
        <f t="shared" si="13"/>
        <v>0</v>
      </c>
      <c r="AM20" s="144">
        <f t="shared" si="13"/>
        <v>0</v>
      </c>
      <c r="AN20" s="144">
        <f t="shared" si="8"/>
        <v>0</v>
      </c>
      <c r="AO20" s="144">
        <f>SUM(AO21:AO25)</f>
        <v>0</v>
      </c>
      <c r="AP20" s="144">
        <f t="shared" ref="AP20:AZ20" si="14">SUM(AP21:AP25)</f>
        <v>0</v>
      </c>
      <c r="AQ20" s="144">
        <f t="shared" si="14"/>
        <v>0</v>
      </c>
      <c r="AR20" s="144">
        <f t="shared" si="14"/>
        <v>0</v>
      </c>
      <c r="AS20" s="144">
        <f t="shared" si="14"/>
        <v>0</v>
      </c>
      <c r="AT20" s="144">
        <f t="shared" si="14"/>
        <v>0</v>
      </c>
      <c r="AU20" s="144">
        <f t="shared" si="14"/>
        <v>0</v>
      </c>
      <c r="AV20" s="144">
        <f t="shared" si="14"/>
        <v>0</v>
      </c>
      <c r="AW20" s="144">
        <f t="shared" si="14"/>
        <v>0</v>
      </c>
      <c r="AX20" s="144">
        <f t="shared" si="14"/>
        <v>0</v>
      </c>
      <c r="AY20" s="144">
        <f t="shared" si="14"/>
        <v>0</v>
      </c>
      <c r="AZ20" s="144">
        <f t="shared" si="14"/>
        <v>0</v>
      </c>
      <c r="BA20" s="144">
        <f t="shared" si="9"/>
        <v>0</v>
      </c>
      <c r="BB20" s="144">
        <f>SUM(BB21:BB25)</f>
        <v>0</v>
      </c>
      <c r="BC20" s="144">
        <f t="shared" ref="BC20:BM20" si="15">SUM(BC21:BC25)</f>
        <v>0</v>
      </c>
      <c r="BD20" s="144">
        <f t="shared" si="15"/>
        <v>0</v>
      </c>
      <c r="BE20" s="144">
        <f t="shared" si="15"/>
        <v>0</v>
      </c>
      <c r="BF20" s="144">
        <f t="shared" si="15"/>
        <v>0</v>
      </c>
      <c r="BG20" s="144">
        <f t="shared" si="15"/>
        <v>0</v>
      </c>
      <c r="BH20" s="144">
        <f t="shared" si="15"/>
        <v>0</v>
      </c>
      <c r="BI20" s="144">
        <f t="shared" si="15"/>
        <v>0</v>
      </c>
      <c r="BJ20" s="144">
        <f t="shared" si="15"/>
        <v>0</v>
      </c>
      <c r="BK20" s="144">
        <f t="shared" si="15"/>
        <v>0</v>
      </c>
      <c r="BL20" s="144">
        <f t="shared" si="15"/>
        <v>0</v>
      </c>
      <c r="BM20" s="144">
        <f t="shared" si="15"/>
        <v>0</v>
      </c>
      <c r="BN20" s="144">
        <f t="shared" si="10"/>
        <v>0</v>
      </c>
      <c r="BO20" s="144">
        <f>SUM(BO21:BO25)</f>
        <v>0</v>
      </c>
      <c r="BP20" s="144">
        <f t="shared" ref="BP20:BW20" si="16">SUM(BP21:BP25)</f>
        <v>0</v>
      </c>
      <c r="BQ20" s="144">
        <f t="shared" si="16"/>
        <v>0</v>
      </c>
      <c r="BR20" s="144">
        <f t="shared" si="16"/>
        <v>0</v>
      </c>
      <c r="BS20" s="144">
        <f t="shared" si="16"/>
        <v>0</v>
      </c>
      <c r="BT20" s="144">
        <f t="shared" si="16"/>
        <v>0</v>
      </c>
      <c r="BU20" s="144">
        <f t="shared" si="16"/>
        <v>0</v>
      </c>
      <c r="BV20" s="144">
        <f t="shared" si="16"/>
        <v>0</v>
      </c>
      <c r="BW20" s="144">
        <f t="shared" si="16"/>
        <v>0</v>
      </c>
      <c r="BX20" s="178"/>
      <c r="BY20" s="153"/>
    </row>
    <row r="21" spans="1:121" x14ac:dyDescent="0.2">
      <c r="A21" s="181" t="s">
        <v>24</v>
      </c>
      <c r="B21" s="161"/>
      <c r="C21" s="161"/>
      <c r="D21" s="149"/>
      <c r="E21" s="161"/>
      <c r="F21" s="161"/>
      <c r="G21" s="149"/>
      <c r="H21" s="161"/>
      <c r="I21" s="161"/>
      <c r="J21" s="149"/>
      <c r="K21" s="149"/>
      <c r="L21" s="149"/>
      <c r="M21" s="149"/>
      <c r="N21" s="149">
        <f t="shared" si="6"/>
        <v>0</v>
      </c>
      <c r="O21" s="161"/>
      <c r="P21" s="161"/>
      <c r="Q21" s="149"/>
      <c r="R21" s="161"/>
      <c r="S21" s="161"/>
      <c r="T21" s="149"/>
      <c r="U21" s="161"/>
      <c r="V21" s="161"/>
      <c r="W21" s="161"/>
      <c r="X21" s="149"/>
      <c r="Y21" s="149"/>
      <c r="Z21" s="149"/>
      <c r="AA21" s="149">
        <f t="shared" si="7"/>
        <v>0</v>
      </c>
      <c r="AB21" s="161"/>
      <c r="AC21" s="161"/>
      <c r="AD21" s="149"/>
      <c r="AE21" s="161"/>
      <c r="AF21" s="161"/>
      <c r="AG21" s="149"/>
      <c r="AH21" s="161"/>
      <c r="AI21" s="161"/>
      <c r="AJ21" s="149"/>
      <c r="AK21" s="149"/>
      <c r="AL21" s="149"/>
      <c r="AM21" s="149"/>
      <c r="AN21" s="149">
        <f t="shared" si="8"/>
        <v>0</v>
      </c>
      <c r="AO21" s="161"/>
      <c r="AP21" s="161"/>
      <c r="AQ21" s="149"/>
      <c r="AR21" s="161"/>
      <c r="AS21" s="161"/>
      <c r="AT21" s="149"/>
      <c r="AU21" s="161"/>
      <c r="AV21" s="161"/>
      <c r="AW21" s="149"/>
      <c r="AX21" s="149"/>
      <c r="AY21" s="149"/>
      <c r="AZ21" s="149"/>
      <c r="BA21" s="149">
        <f t="shared" si="9"/>
        <v>0</v>
      </c>
      <c r="BB21" s="161"/>
      <c r="BC21" s="161"/>
      <c r="BD21" s="149"/>
      <c r="BE21" s="161"/>
      <c r="BF21" s="161"/>
      <c r="BG21" s="149"/>
      <c r="BH21" s="161"/>
      <c r="BI21" s="161"/>
      <c r="BJ21" s="149"/>
      <c r="BK21" s="149"/>
      <c r="BL21" s="149"/>
      <c r="BM21" s="149"/>
      <c r="BN21" s="149">
        <f t="shared" si="10"/>
        <v>0</v>
      </c>
      <c r="BO21" s="161"/>
      <c r="BP21" s="161"/>
      <c r="BQ21" s="149"/>
      <c r="BR21" s="161"/>
      <c r="BS21" s="149"/>
      <c r="BT21" s="149"/>
      <c r="BU21" s="149"/>
      <c r="BV21" s="149"/>
      <c r="BW21" s="149"/>
      <c r="BX21" s="182"/>
      <c r="BY21" s="153"/>
    </row>
    <row r="22" spans="1:121" x14ac:dyDescent="0.2">
      <c r="A22" s="181" t="s">
        <v>20</v>
      </c>
      <c r="B22" s="161"/>
      <c r="C22" s="161"/>
      <c r="D22" s="149"/>
      <c r="E22" s="161"/>
      <c r="F22" s="161"/>
      <c r="G22" s="149"/>
      <c r="H22" s="161"/>
      <c r="I22" s="161"/>
      <c r="J22" s="149"/>
      <c r="K22" s="149"/>
      <c r="L22" s="149"/>
      <c r="M22" s="149"/>
      <c r="N22" s="149">
        <f t="shared" si="6"/>
        <v>0</v>
      </c>
      <c r="O22" s="161"/>
      <c r="P22" s="161"/>
      <c r="Q22" s="149"/>
      <c r="R22" s="161"/>
      <c r="S22" s="161"/>
      <c r="T22" s="149"/>
      <c r="U22" s="161"/>
      <c r="V22" s="161"/>
      <c r="W22" s="161"/>
      <c r="X22" s="149"/>
      <c r="Y22" s="149"/>
      <c r="Z22" s="149"/>
      <c r="AA22" s="149">
        <f t="shared" si="7"/>
        <v>0</v>
      </c>
      <c r="AB22" s="161"/>
      <c r="AC22" s="161"/>
      <c r="AD22" s="149"/>
      <c r="AE22" s="161"/>
      <c r="AF22" s="161"/>
      <c r="AG22" s="149"/>
      <c r="AH22" s="161"/>
      <c r="AI22" s="161"/>
      <c r="AJ22" s="149"/>
      <c r="AK22" s="149"/>
      <c r="AL22" s="149"/>
      <c r="AM22" s="149"/>
      <c r="AN22" s="149">
        <f t="shared" si="8"/>
        <v>0</v>
      </c>
      <c r="AO22" s="161"/>
      <c r="AP22" s="161"/>
      <c r="AQ22" s="149"/>
      <c r="AR22" s="161"/>
      <c r="AS22" s="161"/>
      <c r="AT22" s="149"/>
      <c r="AU22" s="161"/>
      <c r="AV22" s="161"/>
      <c r="AW22" s="149"/>
      <c r="AX22" s="149"/>
      <c r="AY22" s="149"/>
      <c r="AZ22" s="149"/>
      <c r="BA22" s="149">
        <f t="shared" si="9"/>
        <v>0</v>
      </c>
      <c r="BB22" s="161"/>
      <c r="BC22" s="161"/>
      <c r="BD22" s="149"/>
      <c r="BE22" s="161"/>
      <c r="BF22" s="161"/>
      <c r="BG22" s="149"/>
      <c r="BH22" s="161"/>
      <c r="BI22" s="161"/>
      <c r="BJ22" s="149"/>
      <c r="BK22" s="149"/>
      <c r="BL22" s="149"/>
      <c r="BM22" s="149"/>
      <c r="BN22" s="149">
        <f t="shared" si="10"/>
        <v>0</v>
      </c>
      <c r="BO22" s="161"/>
      <c r="BP22" s="161"/>
      <c r="BQ22" s="149"/>
      <c r="BR22" s="161"/>
      <c r="BS22" s="149"/>
      <c r="BT22" s="149"/>
      <c r="BU22" s="149"/>
      <c r="BV22" s="149"/>
      <c r="BW22" s="149"/>
      <c r="BX22" s="182"/>
      <c r="BY22" s="153"/>
    </row>
    <row r="23" spans="1:121" x14ac:dyDescent="0.2">
      <c r="A23" s="181" t="s">
        <v>21</v>
      </c>
      <c r="B23" s="161"/>
      <c r="C23" s="161"/>
      <c r="D23" s="149"/>
      <c r="E23" s="161"/>
      <c r="F23" s="161"/>
      <c r="G23" s="149"/>
      <c r="H23" s="161"/>
      <c r="I23" s="161"/>
      <c r="J23" s="149"/>
      <c r="K23" s="149"/>
      <c r="L23" s="149"/>
      <c r="M23" s="149"/>
      <c r="N23" s="149">
        <f t="shared" si="6"/>
        <v>0</v>
      </c>
      <c r="O23" s="161"/>
      <c r="P23" s="161"/>
      <c r="Q23" s="149"/>
      <c r="R23" s="161"/>
      <c r="S23" s="161"/>
      <c r="T23" s="149"/>
      <c r="U23" s="161"/>
      <c r="V23" s="161"/>
      <c r="W23" s="161"/>
      <c r="X23" s="149"/>
      <c r="Y23" s="149"/>
      <c r="Z23" s="149"/>
      <c r="AA23" s="149">
        <f t="shared" si="7"/>
        <v>0</v>
      </c>
      <c r="AB23" s="161"/>
      <c r="AC23" s="161"/>
      <c r="AD23" s="149"/>
      <c r="AE23" s="161"/>
      <c r="AF23" s="161"/>
      <c r="AG23" s="149"/>
      <c r="AH23" s="161"/>
      <c r="AI23" s="161"/>
      <c r="AJ23" s="149"/>
      <c r="AK23" s="149"/>
      <c r="AL23" s="149"/>
      <c r="AM23" s="149"/>
      <c r="AN23" s="149">
        <f t="shared" si="8"/>
        <v>0</v>
      </c>
      <c r="AO23" s="161"/>
      <c r="AP23" s="161"/>
      <c r="AQ23" s="149"/>
      <c r="AR23" s="161"/>
      <c r="AS23" s="161"/>
      <c r="AT23" s="149"/>
      <c r="AU23" s="161"/>
      <c r="AV23" s="161"/>
      <c r="AW23" s="149"/>
      <c r="AX23" s="149"/>
      <c r="AY23" s="149"/>
      <c r="AZ23" s="149"/>
      <c r="BA23" s="149">
        <f t="shared" si="9"/>
        <v>0</v>
      </c>
      <c r="BB23" s="161"/>
      <c r="BC23" s="161"/>
      <c r="BD23" s="149"/>
      <c r="BE23" s="161"/>
      <c r="BF23" s="161"/>
      <c r="BG23" s="149"/>
      <c r="BH23" s="161"/>
      <c r="BI23" s="161"/>
      <c r="BJ23" s="149"/>
      <c r="BK23" s="149"/>
      <c r="BL23" s="149"/>
      <c r="BM23" s="149"/>
      <c r="BN23" s="149">
        <f t="shared" si="10"/>
        <v>0</v>
      </c>
      <c r="BO23" s="161"/>
      <c r="BP23" s="161"/>
      <c r="BQ23" s="149"/>
      <c r="BR23" s="161"/>
      <c r="BS23" s="149"/>
      <c r="BT23" s="149"/>
      <c r="BU23" s="149"/>
      <c r="BV23" s="149"/>
      <c r="BW23" s="149"/>
      <c r="BX23" s="182"/>
      <c r="BY23" s="153"/>
    </row>
    <row r="24" spans="1:121" x14ac:dyDescent="0.2">
      <c r="A24" s="181" t="s">
        <v>22</v>
      </c>
      <c r="B24" s="161"/>
      <c r="C24" s="161"/>
      <c r="D24" s="149"/>
      <c r="E24" s="161"/>
      <c r="F24" s="161"/>
      <c r="G24" s="149"/>
      <c r="H24" s="161"/>
      <c r="I24" s="161"/>
      <c r="J24" s="149"/>
      <c r="K24" s="149"/>
      <c r="L24" s="149"/>
      <c r="M24" s="149"/>
      <c r="N24" s="149">
        <f t="shared" si="6"/>
        <v>0</v>
      </c>
      <c r="O24" s="161"/>
      <c r="P24" s="161"/>
      <c r="Q24" s="149"/>
      <c r="R24" s="161"/>
      <c r="S24" s="161"/>
      <c r="T24" s="149"/>
      <c r="U24" s="161"/>
      <c r="V24" s="161"/>
      <c r="W24" s="161"/>
      <c r="X24" s="149"/>
      <c r="Y24" s="149"/>
      <c r="Z24" s="149"/>
      <c r="AA24" s="149">
        <f t="shared" si="7"/>
        <v>0</v>
      </c>
      <c r="AB24" s="161"/>
      <c r="AC24" s="161"/>
      <c r="AD24" s="149"/>
      <c r="AE24" s="161"/>
      <c r="AF24" s="161"/>
      <c r="AG24" s="149"/>
      <c r="AH24" s="161"/>
      <c r="AI24" s="161"/>
      <c r="AJ24" s="149"/>
      <c r="AK24" s="149"/>
      <c r="AL24" s="149"/>
      <c r="AM24" s="149"/>
      <c r="AN24" s="149">
        <f t="shared" si="8"/>
        <v>0</v>
      </c>
      <c r="AO24" s="161"/>
      <c r="AP24" s="161"/>
      <c r="AQ24" s="149"/>
      <c r="AR24" s="161"/>
      <c r="AS24" s="161"/>
      <c r="AT24" s="149"/>
      <c r="AU24" s="161"/>
      <c r="AV24" s="161"/>
      <c r="AW24" s="149"/>
      <c r="AX24" s="149"/>
      <c r="AY24" s="149"/>
      <c r="AZ24" s="149"/>
      <c r="BA24" s="149">
        <f t="shared" si="9"/>
        <v>0</v>
      </c>
      <c r="BB24" s="161"/>
      <c r="BC24" s="161"/>
      <c r="BD24" s="149"/>
      <c r="BE24" s="161"/>
      <c r="BF24" s="161"/>
      <c r="BG24" s="149"/>
      <c r="BH24" s="161"/>
      <c r="BI24" s="161"/>
      <c r="BJ24" s="149"/>
      <c r="BK24" s="149"/>
      <c r="BL24" s="149"/>
      <c r="BM24" s="149"/>
      <c r="BN24" s="149">
        <f t="shared" si="10"/>
        <v>0</v>
      </c>
      <c r="BO24" s="161"/>
      <c r="BP24" s="161"/>
      <c r="BQ24" s="149"/>
      <c r="BR24" s="161"/>
      <c r="BS24" s="149"/>
      <c r="BT24" s="149"/>
      <c r="BU24" s="149"/>
      <c r="BV24" s="149"/>
      <c r="BW24" s="149"/>
      <c r="BX24" s="182"/>
      <c r="BY24" s="153"/>
    </row>
    <row r="25" spans="1:121" x14ac:dyDescent="0.2">
      <c r="A25" s="181" t="s">
        <v>23</v>
      </c>
      <c r="B25" s="161"/>
      <c r="C25" s="161"/>
      <c r="D25" s="149"/>
      <c r="E25" s="161"/>
      <c r="F25" s="161"/>
      <c r="G25" s="149"/>
      <c r="H25" s="161"/>
      <c r="I25" s="161"/>
      <c r="J25" s="149"/>
      <c r="K25" s="149"/>
      <c r="L25" s="149"/>
      <c r="M25" s="149"/>
      <c r="N25" s="149">
        <f t="shared" si="6"/>
        <v>0</v>
      </c>
      <c r="O25" s="161"/>
      <c r="P25" s="161"/>
      <c r="Q25" s="149"/>
      <c r="R25" s="161"/>
      <c r="S25" s="161"/>
      <c r="T25" s="149"/>
      <c r="U25" s="161"/>
      <c r="V25" s="161"/>
      <c r="W25" s="161"/>
      <c r="X25" s="149"/>
      <c r="Y25" s="149"/>
      <c r="Z25" s="149"/>
      <c r="AA25" s="149">
        <f t="shared" si="7"/>
        <v>0</v>
      </c>
      <c r="AB25" s="161"/>
      <c r="AC25" s="161"/>
      <c r="AD25" s="149"/>
      <c r="AE25" s="161"/>
      <c r="AF25" s="161"/>
      <c r="AG25" s="149"/>
      <c r="AH25" s="161"/>
      <c r="AI25" s="161"/>
      <c r="AJ25" s="149"/>
      <c r="AK25" s="149"/>
      <c r="AL25" s="149"/>
      <c r="AM25" s="149"/>
      <c r="AN25" s="149">
        <f t="shared" si="8"/>
        <v>0</v>
      </c>
      <c r="AO25" s="161"/>
      <c r="AP25" s="161"/>
      <c r="AQ25" s="149"/>
      <c r="AR25" s="161"/>
      <c r="AS25" s="161"/>
      <c r="AT25" s="149"/>
      <c r="AU25" s="161"/>
      <c r="AV25" s="161"/>
      <c r="AW25" s="149"/>
      <c r="AX25" s="149"/>
      <c r="AY25" s="149"/>
      <c r="AZ25" s="149"/>
      <c r="BA25" s="149">
        <f t="shared" si="9"/>
        <v>0</v>
      </c>
      <c r="BB25" s="161"/>
      <c r="BC25" s="161"/>
      <c r="BD25" s="149"/>
      <c r="BE25" s="161"/>
      <c r="BF25" s="161"/>
      <c r="BG25" s="149"/>
      <c r="BH25" s="161"/>
      <c r="BI25" s="161"/>
      <c r="BJ25" s="149"/>
      <c r="BK25" s="149"/>
      <c r="BL25" s="149"/>
      <c r="BM25" s="149"/>
      <c r="BN25" s="149">
        <f t="shared" si="10"/>
        <v>0</v>
      </c>
      <c r="BO25" s="161"/>
      <c r="BP25" s="161"/>
      <c r="BQ25" s="149"/>
      <c r="BR25" s="161"/>
      <c r="BS25" s="149"/>
      <c r="BT25" s="149"/>
      <c r="BU25" s="149"/>
      <c r="BV25" s="149"/>
      <c r="BW25" s="149"/>
      <c r="BX25" s="182"/>
      <c r="BY25" s="153"/>
    </row>
    <row r="26" spans="1:121" s="6" customFormat="1" ht="30" customHeight="1" x14ac:dyDescent="0.2">
      <c r="A26" s="183" t="s">
        <v>0</v>
      </c>
      <c r="B26" s="163">
        <f>+'Banca electronica1'!B22</f>
        <v>17</v>
      </c>
      <c r="C26" s="163">
        <f>+'Banca electronica1'!C22</f>
        <v>2677</v>
      </c>
      <c r="D26" s="163">
        <f>+'Banca electronica1'!D22</f>
        <v>1549</v>
      </c>
      <c r="E26" s="163">
        <f>+'Banca electronica1'!E22</f>
        <v>1651</v>
      </c>
      <c r="F26" s="163">
        <f>+'Banca electronica1'!F22</f>
        <v>5894</v>
      </c>
      <c r="G26" s="163">
        <f>+'Banca electronica1'!G22</f>
        <v>775</v>
      </c>
      <c r="H26" s="163">
        <f>+'Banca electronica1'!H22</f>
        <v>593</v>
      </c>
      <c r="I26" s="163">
        <f>+'Banca electronica1'!I22</f>
        <v>565</v>
      </c>
      <c r="J26" s="163">
        <f>+'Banca electronica1'!J22</f>
        <v>1933</v>
      </c>
      <c r="K26" s="163">
        <f>+'Banca electronica1'!K22</f>
        <v>422</v>
      </c>
      <c r="L26" s="163">
        <f>+'Banca electronica1'!L22</f>
        <v>339</v>
      </c>
      <c r="M26" s="163">
        <f>+'Banca electronica1'!M22</f>
        <v>362</v>
      </c>
      <c r="N26" s="163">
        <f>+'Banca electronica1'!N22</f>
        <v>1123</v>
      </c>
      <c r="O26" s="163">
        <f>+'Banca electronica1'!O22</f>
        <v>297</v>
      </c>
      <c r="P26" s="163">
        <f>+'Banca electronica1'!P22</f>
        <v>345</v>
      </c>
      <c r="Q26" s="163">
        <f>+'Banca electronica1'!Q22</f>
        <v>219</v>
      </c>
      <c r="R26" s="163">
        <f>+'Banca electronica1'!R22</f>
        <v>861</v>
      </c>
      <c r="S26" s="163">
        <f>+'Banca electronica1'!S22</f>
        <v>219</v>
      </c>
      <c r="T26" s="163">
        <f>+'Banca electronica1'!T22</f>
        <v>242</v>
      </c>
      <c r="U26" s="163">
        <f>+'Banca electronica1'!U22</f>
        <v>185</v>
      </c>
      <c r="V26" s="163">
        <f>+'Banca electronica1'!V22</f>
        <v>646</v>
      </c>
      <c r="W26" s="163">
        <f>+'Banca electronica1'!W22</f>
        <v>4563</v>
      </c>
      <c r="X26" s="163">
        <f>+'Banca electronica1'!X22</f>
        <v>10457</v>
      </c>
      <c r="Y26" s="163">
        <f>+'Banca electronica1'!Y22</f>
        <v>407</v>
      </c>
      <c r="Z26" s="163">
        <f>+'Banca electronica1'!Z22</f>
        <v>397</v>
      </c>
      <c r="AA26" s="163">
        <f>+'Banca electronica1'!AA22</f>
        <v>380</v>
      </c>
      <c r="AB26" s="163">
        <f>+'Banca electronica1'!AB22</f>
        <v>1184</v>
      </c>
      <c r="AC26" s="163">
        <f>+'Banca electronica1'!AC22</f>
        <v>217</v>
      </c>
      <c r="AD26" s="163">
        <f>+'Banca electronica1'!AD22</f>
        <v>271</v>
      </c>
      <c r="AE26" s="163">
        <f>+'Banca electronica1'!AE22</f>
        <v>461</v>
      </c>
      <c r="AF26" s="163">
        <f>+'Banca electronica1'!AF22</f>
        <v>949</v>
      </c>
      <c r="AG26" s="163">
        <f>+'Banca electronica1'!AG22</f>
        <v>273</v>
      </c>
      <c r="AH26" s="163">
        <f>+'Banca electronica1'!AH22</f>
        <v>274</v>
      </c>
      <c r="AI26" s="163">
        <f>+'Banca electronica1'!AI22</f>
        <v>317</v>
      </c>
      <c r="AJ26" s="163">
        <f>+'Banca electronica1'!AJ22</f>
        <v>864</v>
      </c>
      <c r="AK26" s="163">
        <f>+'Banca electronica1'!AK22</f>
        <v>253</v>
      </c>
      <c r="AL26" s="163">
        <f>+'Banca electronica1'!AL22</f>
        <v>205</v>
      </c>
      <c r="AM26" s="163">
        <f>+'Banca electronica1'!AM22</f>
        <v>202</v>
      </c>
      <c r="AN26" s="163">
        <f>+'Banca electronica1'!AN22</f>
        <v>660</v>
      </c>
      <c r="AO26" s="163">
        <f>+'Banca electronica1'!AO22</f>
        <v>3199</v>
      </c>
      <c r="AP26" s="163">
        <f>+'Banca electronica1'!AP22</f>
        <v>246</v>
      </c>
      <c r="AQ26" s="163">
        <f>+'Banca electronica1'!AQ22</f>
        <v>167</v>
      </c>
      <c r="AR26" s="163">
        <f>+'Banca electronica1'!AR22</f>
        <v>257</v>
      </c>
      <c r="AS26" s="163">
        <f>+'Banca electronica1'!AS22</f>
        <v>670</v>
      </c>
      <c r="AT26" s="163">
        <f>+'Banca electronica1'!AT22</f>
        <v>317</v>
      </c>
      <c r="AU26" s="163">
        <f>+'Banca electronica1'!AU22</f>
        <v>323</v>
      </c>
      <c r="AV26" s="163">
        <f>+'Banca electronica1'!AV22</f>
        <v>188</v>
      </c>
      <c r="AW26" s="163">
        <f>+'Banca electronica1'!AW22</f>
        <v>828</v>
      </c>
      <c r="AX26" s="163">
        <f>+'Banca electronica1'!AX22</f>
        <v>265</v>
      </c>
      <c r="AY26" s="163">
        <f>+'Banca electronica1'!AY22</f>
        <v>320</v>
      </c>
      <c r="AZ26" s="163">
        <f>+'Banca electronica1'!AZ22</f>
        <v>329</v>
      </c>
      <c r="BA26" s="163">
        <f>+'Banca electronica1'!BA22</f>
        <v>914</v>
      </c>
      <c r="BB26" s="163">
        <f>+'Banca electronica1'!BB22</f>
        <v>1407</v>
      </c>
      <c r="BC26" s="163">
        <f>+'Banca electronica1'!BC22</f>
        <v>1327</v>
      </c>
      <c r="BD26" s="163">
        <f>+'Banca electronica1'!BD22</f>
        <v>838</v>
      </c>
      <c r="BE26" s="163">
        <f>+'Banca electronica1'!BE22</f>
        <v>3572</v>
      </c>
      <c r="BF26" s="163">
        <f>+'Banca electronica1'!BF22</f>
        <v>5984</v>
      </c>
      <c r="BG26" s="163">
        <f>+'Banca electronica1'!BG22</f>
        <v>841</v>
      </c>
      <c r="BH26" s="163">
        <f>+'Banca electronica1'!BH22</f>
        <v>633</v>
      </c>
      <c r="BI26" s="163">
        <f>+'Banca electronica1'!BI22</f>
        <v>654</v>
      </c>
      <c r="BJ26" s="163">
        <f>+'Banca electronica1'!BJ22</f>
        <v>2128</v>
      </c>
      <c r="BK26" s="163">
        <f>+'Banca electronica1'!BK22</f>
        <v>492</v>
      </c>
      <c r="BL26" s="163">
        <f>+'Banca electronica1'!BL22</f>
        <v>457</v>
      </c>
      <c r="BM26" s="163">
        <f>+'Banca electronica1'!BM22</f>
        <v>438</v>
      </c>
      <c r="BN26" s="163">
        <f>+'Banca electronica1'!BN22</f>
        <v>1387</v>
      </c>
      <c r="BO26" s="163">
        <f>+'Banca electronica1'!BO22</f>
        <v>488</v>
      </c>
      <c r="BP26" s="163">
        <f>+'Banca electronica1'!BP22</f>
        <v>548</v>
      </c>
      <c r="BQ26" s="163">
        <f>+'Banca electronica1'!BQ22</f>
        <v>422</v>
      </c>
      <c r="BR26" s="163">
        <f>+'Banca electronica1'!BR22</f>
        <v>1458</v>
      </c>
      <c r="BS26" s="163">
        <f>+'Banca electronica1'!BS22</f>
        <v>581</v>
      </c>
      <c r="BT26" s="163">
        <f>+'Banca electronica1'!BT22</f>
        <v>578</v>
      </c>
      <c r="BU26" s="163">
        <f>+'Banca electronica1'!BU22</f>
        <v>594</v>
      </c>
      <c r="BV26" s="163">
        <f>+'Banca electronica1'!BV22</f>
        <v>1753</v>
      </c>
      <c r="BW26" s="163">
        <f>+'Banca electronica1'!BW22</f>
        <v>6726</v>
      </c>
      <c r="BX26" s="184">
        <f t="shared" ref="BX26:BX33" si="17">+BW26/BF26-1</f>
        <v>0.12399732620320858</v>
      </c>
      <c r="BY26" s="155"/>
      <c r="BZ26" s="380">
        <f>+BW26-'Publicação Final'!BW4</f>
        <v>-77</v>
      </c>
    </row>
    <row r="27" spans="1:121" ht="30" customHeight="1" x14ac:dyDescent="0.2">
      <c r="A27" s="185" t="s">
        <v>1</v>
      </c>
      <c r="B27" s="146">
        <f>+'Banca electronica1'!B23</f>
        <v>17</v>
      </c>
      <c r="C27" s="146">
        <f>+'Banca electronica1'!C23</f>
        <v>2677</v>
      </c>
      <c r="D27" s="146">
        <f>+'Banca electronica1'!D23</f>
        <v>1549</v>
      </c>
      <c r="E27" s="146">
        <f>+'Banca electronica1'!E23</f>
        <v>1651</v>
      </c>
      <c r="F27" s="146">
        <f>+'Banca electronica1'!F23</f>
        <v>5894</v>
      </c>
      <c r="G27" s="146">
        <f>+'Banca electronica1'!G23</f>
        <v>775</v>
      </c>
      <c r="H27" s="146">
        <f>+'Banca electronica1'!H23</f>
        <v>593</v>
      </c>
      <c r="I27" s="146">
        <f>+'Banca electronica1'!I23</f>
        <v>565</v>
      </c>
      <c r="J27" s="146">
        <f>+'Banca electronica1'!J23</f>
        <v>1933</v>
      </c>
      <c r="K27" s="146">
        <f>+'Banca electronica1'!K23</f>
        <v>422</v>
      </c>
      <c r="L27" s="146">
        <f>+'Banca electronica1'!L23</f>
        <v>339</v>
      </c>
      <c r="M27" s="146">
        <f>+'Banca electronica1'!M23</f>
        <v>362</v>
      </c>
      <c r="N27" s="146">
        <f>+'Banca electronica1'!N23</f>
        <v>1123</v>
      </c>
      <c r="O27" s="146">
        <f>+'Banca electronica1'!O23</f>
        <v>297</v>
      </c>
      <c r="P27" s="146">
        <f>+'Banca electronica1'!P23</f>
        <v>345</v>
      </c>
      <c r="Q27" s="146">
        <f>+'Banca electronica1'!Q23</f>
        <v>219</v>
      </c>
      <c r="R27" s="146">
        <f>+'Banca electronica1'!R23</f>
        <v>861</v>
      </c>
      <c r="S27" s="146">
        <f>+'Banca electronica1'!S23</f>
        <v>219</v>
      </c>
      <c r="T27" s="146">
        <f>+'Banca electronica1'!T23</f>
        <v>242</v>
      </c>
      <c r="U27" s="146">
        <f>+'Banca electronica1'!U23</f>
        <v>185</v>
      </c>
      <c r="V27" s="146">
        <f>+'Banca electronica1'!V23</f>
        <v>646</v>
      </c>
      <c r="W27" s="146">
        <f>+'Banca electronica1'!W23</f>
        <v>4563</v>
      </c>
      <c r="X27" s="146">
        <f>+'Banca electronica1'!X23</f>
        <v>10457</v>
      </c>
      <c r="Y27" s="146">
        <f>+'Banca electronica1'!Y23</f>
        <v>407</v>
      </c>
      <c r="Z27" s="146">
        <f>+'Banca electronica1'!Z23</f>
        <v>397</v>
      </c>
      <c r="AA27" s="146">
        <f>+'Banca electronica1'!AA23</f>
        <v>380</v>
      </c>
      <c r="AB27" s="146">
        <f>+'Banca electronica1'!AB23</f>
        <v>1184</v>
      </c>
      <c r="AC27" s="146">
        <f>+'Banca electronica1'!AC23</f>
        <v>217</v>
      </c>
      <c r="AD27" s="146">
        <f>+'Banca electronica1'!AD23</f>
        <v>271</v>
      </c>
      <c r="AE27" s="146">
        <f>+'Banca electronica1'!AE23</f>
        <v>461</v>
      </c>
      <c r="AF27" s="146">
        <f>+'Banca electronica1'!AF23</f>
        <v>949</v>
      </c>
      <c r="AG27" s="146">
        <f>+'Banca electronica1'!AG23</f>
        <v>273</v>
      </c>
      <c r="AH27" s="146">
        <f>+'Banca electronica1'!AH23</f>
        <v>274</v>
      </c>
      <c r="AI27" s="146">
        <f>+'Banca electronica1'!AI23</f>
        <v>317</v>
      </c>
      <c r="AJ27" s="146">
        <f>+'Banca electronica1'!AJ23</f>
        <v>864</v>
      </c>
      <c r="AK27" s="146">
        <f>+'Banca electronica1'!AK23</f>
        <v>253</v>
      </c>
      <c r="AL27" s="146">
        <f>+'Banca electronica1'!AL23</f>
        <v>205</v>
      </c>
      <c r="AM27" s="146">
        <f>+'Banca electronica1'!AM23</f>
        <v>202</v>
      </c>
      <c r="AN27" s="146">
        <f>+'Banca electronica1'!AN23</f>
        <v>660</v>
      </c>
      <c r="AO27" s="146">
        <f>+'Banca electronica1'!AO23</f>
        <v>3199</v>
      </c>
      <c r="AP27" s="146">
        <f>+'Banca electronica1'!AP23</f>
        <v>246</v>
      </c>
      <c r="AQ27" s="146">
        <f>+'Banca electronica1'!AQ23</f>
        <v>167</v>
      </c>
      <c r="AR27" s="146">
        <f>+'Banca electronica1'!AR23</f>
        <v>257</v>
      </c>
      <c r="AS27" s="146">
        <f>+'Banca electronica1'!AS23</f>
        <v>670</v>
      </c>
      <c r="AT27" s="146">
        <f>+'Banca electronica1'!AT23</f>
        <v>317</v>
      </c>
      <c r="AU27" s="146">
        <f>+'Banca electronica1'!AU23</f>
        <v>323</v>
      </c>
      <c r="AV27" s="146">
        <f>+'Banca electronica1'!AV23</f>
        <v>188</v>
      </c>
      <c r="AW27" s="146">
        <f>+'Banca electronica1'!AW23</f>
        <v>828</v>
      </c>
      <c r="AX27" s="146">
        <f>+'Banca electronica1'!AX23</f>
        <v>265</v>
      </c>
      <c r="AY27" s="146">
        <f>+'Banca electronica1'!AY23</f>
        <v>320</v>
      </c>
      <c r="AZ27" s="146">
        <f>+'Banca electronica1'!AZ23</f>
        <v>329</v>
      </c>
      <c r="BA27" s="146">
        <f>+'Banca electronica1'!BA23</f>
        <v>914</v>
      </c>
      <c r="BB27" s="146">
        <f>+'Banca electronica1'!BB23</f>
        <v>1407</v>
      </c>
      <c r="BC27" s="146">
        <f>+'Banca electronica1'!BC23</f>
        <v>1327</v>
      </c>
      <c r="BD27" s="146">
        <f>+'Banca electronica1'!BD23</f>
        <v>838</v>
      </c>
      <c r="BE27" s="146">
        <f>+'Banca electronica1'!BE23</f>
        <v>3572</v>
      </c>
      <c r="BF27" s="146">
        <f>+'Banca electronica1'!BF23</f>
        <v>5984</v>
      </c>
      <c r="BG27" s="146">
        <f>+'Banca electronica1'!BG23</f>
        <v>841</v>
      </c>
      <c r="BH27" s="146">
        <f>+'Banca electronica1'!BH23</f>
        <v>633</v>
      </c>
      <c r="BI27" s="146">
        <f>+'Banca electronica1'!BI23</f>
        <v>654</v>
      </c>
      <c r="BJ27" s="146">
        <f>+'Banca electronica1'!BJ23</f>
        <v>2128</v>
      </c>
      <c r="BK27" s="146">
        <f>+'Banca electronica1'!BK23</f>
        <v>492</v>
      </c>
      <c r="BL27" s="146">
        <f>+'Banca electronica1'!BL23</f>
        <v>457</v>
      </c>
      <c r="BM27" s="146">
        <f>+'Banca electronica1'!BM23</f>
        <v>438</v>
      </c>
      <c r="BN27" s="146">
        <f>+'Banca electronica1'!BN23</f>
        <v>1387</v>
      </c>
      <c r="BO27" s="146">
        <f>+'Banca electronica1'!BO23</f>
        <v>488</v>
      </c>
      <c r="BP27" s="146">
        <f>+'Banca electronica1'!BP23</f>
        <v>548</v>
      </c>
      <c r="BQ27" s="146">
        <f>+'Banca electronica1'!BQ23</f>
        <v>422</v>
      </c>
      <c r="BR27" s="146">
        <f>+'Banca electronica1'!BR23</f>
        <v>1458</v>
      </c>
      <c r="BS27" s="146">
        <f>+'Banca electronica1'!BS23</f>
        <v>581</v>
      </c>
      <c r="BT27" s="146">
        <f>+'Banca electronica1'!BT23</f>
        <v>578</v>
      </c>
      <c r="BU27" s="146">
        <f>+'Banca electronica1'!BU23</f>
        <v>594</v>
      </c>
      <c r="BV27" s="146">
        <f>+'Banca electronica1'!BV23</f>
        <v>1753</v>
      </c>
      <c r="BW27" s="146">
        <f>+'Banca electronica1'!BW23</f>
        <v>6726</v>
      </c>
      <c r="BX27" s="186">
        <f t="shared" si="17"/>
        <v>0.12399732620320858</v>
      </c>
      <c r="BY27" s="153"/>
      <c r="BZ27" s="153"/>
      <c r="CA27" s="153"/>
      <c r="CB27" s="153"/>
    </row>
    <row r="28" spans="1:121" ht="30" customHeight="1" x14ac:dyDescent="0.2">
      <c r="A28" s="183" t="s">
        <v>2</v>
      </c>
      <c r="B28" s="146">
        <f>+'Banca electronica1'!B24</f>
        <v>0</v>
      </c>
      <c r="C28" s="146">
        <f>+'Banca electronica1'!C24</f>
        <v>0</v>
      </c>
      <c r="D28" s="146">
        <f>+'Banca electronica1'!D24</f>
        <v>0</v>
      </c>
      <c r="E28" s="146">
        <f>+'Banca electronica1'!E24</f>
        <v>0</v>
      </c>
      <c r="F28" s="146">
        <f>+'Banca electronica1'!F24</f>
        <v>0</v>
      </c>
      <c r="G28" s="146">
        <f>+'Banca electronica1'!G24</f>
        <v>0</v>
      </c>
      <c r="H28" s="146">
        <f>+'Banca electronica1'!H24</f>
        <v>0</v>
      </c>
      <c r="I28" s="146">
        <f>+'Banca electronica1'!I24</f>
        <v>0</v>
      </c>
      <c r="J28" s="146">
        <f>+'Banca electronica1'!J24</f>
        <v>0</v>
      </c>
      <c r="K28" s="146">
        <f>+'Banca electronica1'!K24</f>
        <v>0</v>
      </c>
      <c r="L28" s="146">
        <f>+'Banca electronica1'!L24</f>
        <v>0</v>
      </c>
      <c r="M28" s="146">
        <f>+'Banca electronica1'!M24</f>
        <v>0</v>
      </c>
      <c r="N28" s="146">
        <f>+'Banca electronica1'!N24</f>
        <v>0</v>
      </c>
      <c r="O28" s="146">
        <f>+'Banca electronica1'!O24</f>
        <v>0</v>
      </c>
      <c r="P28" s="146">
        <f>+'Banca electronica1'!P24</f>
        <v>0</v>
      </c>
      <c r="Q28" s="146">
        <f>+'Banca electronica1'!Q24</f>
        <v>0</v>
      </c>
      <c r="R28" s="146">
        <f>+'Banca electronica1'!R24</f>
        <v>0</v>
      </c>
      <c r="S28" s="146">
        <f>+'Banca electronica1'!S24</f>
        <v>0</v>
      </c>
      <c r="T28" s="146">
        <f>+'Banca electronica1'!T24</f>
        <v>0</v>
      </c>
      <c r="U28" s="146">
        <f>+'Banca electronica1'!U24</f>
        <v>0</v>
      </c>
      <c r="V28" s="146">
        <f>+'Banca electronica1'!V24</f>
        <v>0</v>
      </c>
      <c r="W28" s="146">
        <f>+'Banca electronica1'!W24</f>
        <v>0</v>
      </c>
      <c r="X28" s="146">
        <f>+'Banca electronica1'!X24</f>
        <v>0</v>
      </c>
      <c r="Y28" s="146">
        <f>+'Banca electronica1'!Y24</f>
        <v>0</v>
      </c>
      <c r="Z28" s="146">
        <f>+'Banca electronica1'!Z24</f>
        <v>0</v>
      </c>
      <c r="AA28" s="146">
        <f>+'Banca electronica1'!AA24</f>
        <v>0</v>
      </c>
      <c r="AB28" s="146">
        <f>+'Banca electronica1'!AB24</f>
        <v>0</v>
      </c>
      <c r="AC28" s="146">
        <f>+'Banca electronica1'!AC24</f>
        <v>0</v>
      </c>
      <c r="AD28" s="146">
        <f>+'Banca electronica1'!AD24</f>
        <v>0</v>
      </c>
      <c r="AE28" s="146">
        <f>+'Banca electronica1'!AE24</f>
        <v>0</v>
      </c>
      <c r="AF28" s="146">
        <f>+'Banca electronica1'!AF24</f>
        <v>0</v>
      </c>
      <c r="AG28" s="146">
        <f>+'Banca electronica1'!AG24</f>
        <v>0</v>
      </c>
      <c r="AH28" s="146">
        <f>+'Banca electronica1'!AH24</f>
        <v>0</v>
      </c>
      <c r="AI28" s="146">
        <f>+'Banca electronica1'!AI24</f>
        <v>0</v>
      </c>
      <c r="AJ28" s="146">
        <f>+'Banca electronica1'!AJ24</f>
        <v>0</v>
      </c>
      <c r="AK28" s="146">
        <f>+'Banca electronica1'!AK24</f>
        <v>0</v>
      </c>
      <c r="AL28" s="146">
        <f>+'Banca electronica1'!AL24</f>
        <v>0</v>
      </c>
      <c r="AM28" s="146">
        <f>+'Banca electronica1'!AM24</f>
        <v>0</v>
      </c>
      <c r="AN28" s="146">
        <f>+'Banca electronica1'!AN24</f>
        <v>0</v>
      </c>
      <c r="AO28" s="146">
        <f>+'Banca electronica1'!AO24</f>
        <v>0</v>
      </c>
      <c r="AP28" s="146">
        <f>+'Banca electronica1'!AP24</f>
        <v>0</v>
      </c>
      <c r="AQ28" s="146">
        <f>+'Banca electronica1'!AQ24</f>
        <v>0</v>
      </c>
      <c r="AR28" s="146">
        <f>+'Banca electronica1'!AR24</f>
        <v>0</v>
      </c>
      <c r="AS28" s="146">
        <f>+'Banca electronica1'!AS24</f>
        <v>0</v>
      </c>
      <c r="AT28" s="146">
        <f>+'Banca electronica1'!AT24</f>
        <v>0</v>
      </c>
      <c r="AU28" s="146">
        <f>+'Banca electronica1'!AU24</f>
        <v>0</v>
      </c>
      <c r="AV28" s="146">
        <f>+'Banca electronica1'!AV24</f>
        <v>0</v>
      </c>
      <c r="AW28" s="146">
        <f>+'Banca electronica1'!AW24</f>
        <v>0</v>
      </c>
      <c r="AX28" s="146">
        <f>+'Banca electronica1'!AX24</f>
        <v>0</v>
      </c>
      <c r="AY28" s="146">
        <f>+'Banca electronica1'!AY24</f>
        <v>0</v>
      </c>
      <c r="AZ28" s="146">
        <f>+'Banca electronica1'!AZ24</f>
        <v>0</v>
      </c>
      <c r="BA28" s="146">
        <f>+'Banca electronica1'!BA24</f>
        <v>0</v>
      </c>
      <c r="BB28" s="146">
        <f>+'Banca electronica1'!BB24</f>
        <v>0</v>
      </c>
      <c r="BC28" s="146">
        <f>+'Banca electronica1'!BC24</f>
        <v>0</v>
      </c>
      <c r="BD28" s="146">
        <f>+'Banca electronica1'!BD24</f>
        <v>0</v>
      </c>
      <c r="BE28" s="146">
        <f>+'Banca electronica1'!BE24</f>
        <v>0</v>
      </c>
      <c r="BF28" s="146">
        <f>+'Banca electronica1'!BF24</f>
        <v>0</v>
      </c>
      <c r="BG28" s="146">
        <f>+'Banca electronica1'!BG24</f>
        <v>0</v>
      </c>
      <c r="BH28" s="146">
        <f>+'Banca electronica1'!BH24</f>
        <v>0</v>
      </c>
      <c r="BI28" s="146">
        <f>+'Banca electronica1'!BI24</f>
        <v>0</v>
      </c>
      <c r="BJ28" s="146">
        <f>+'Banca electronica1'!BJ24</f>
        <v>0</v>
      </c>
      <c r="BK28" s="146">
        <f>+'Banca electronica1'!BK24</f>
        <v>0</v>
      </c>
      <c r="BL28" s="146">
        <f>+'Banca electronica1'!BL24</f>
        <v>0</v>
      </c>
      <c r="BM28" s="146">
        <f>+'Banca electronica1'!BM24</f>
        <v>0</v>
      </c>
      <c r="BN28" s="146">
        <f>+'Banca electronica1'!BN24</f>
        <v>0</v>
      </c>
      <c r="BO28" s="146">
        <f>+'Banca electronica1'!BO24</f>
        <v>0</v>
      </c>
      <c r="BP28" s="146">
        <f>+'Banca electronica1'!BP24</f>
        <v>0</v>
      </c>
      <c r="BQ28" s="146">
        <f>+'Banca electronica1'!BQ24</f>
        <v>0</v>
      </c>
      <c r="BR28" s="146">
        <f>+'Banca electronica1'!BR24</f>
        <v>0</v>
      </c>
      <c r="BS28" s="146">
        <f>+'Banca electronica1'!BS24</f>
        <v>0</v>
      </c>
      <c r="BT28" s="146">
        <f>+'Banca electronica1'!BT24</f>
        <v>0</v>
      </c>
      <c r="BU28" s="146">
        <f>+'Banca electronica1'!BU24</f>
        <v>0</v>
      </c>
      <c r="BV28" s="146">
        <f>+'Banca electronica1'!BV24</f>
        <v>0</v>
      </c>
      <c r="BW28" s="146">
        <f>+'Banca electronica1'!BW24</f>
        <v>0</v>
      </c>
      <c r="BX28" s="186" t="e">
        <f t="shared" si="17"/>
        <v>#DIV/0!</v>
      </c>
      <c r="BY28" s="153"/>
    </row>
    <row r="29" spans="1:121" ht="30" customHeight="1" x14ac:dyDescent="0.2">
      <c r="A29" s="183">
        <v>0</v>
      </c>
      <c r="B29" s="146">
        <f>+'Banca electronica1'!B25</f>
        <v>0</v>
      </c>
      <c r="C29" s="146">
        <f>+'Banca electronica1'!C25</f>
        <v>0</v>
      </c>
      <c r="D29" s="146">
        <f>+'Banca electronica1'!D25</f>
        <v>0</v>
      </c>
      <c r="E29" s="146">
        <f>+'Banca electronica1'!E25</f>
        <v>0</v>
      </c>
      <c r="F29" s="146">
        <f>+'Banca electronica1'!F25</f>
        <v>0</v>
      </c>
      <c r="G29" s="146">
        <f>+'Banca electronica1'!G25</f>
        <v>0</v>
      </c>
      <c r="H29" s="146">
        <f>+'Banca electronica1'!H25</f>
        <v>0</v>
      </c>
      <c r="I29" s="146">
        <f>+'Banca electronica1'!I25</f>
        <v>0</v>
      </c>
      <c r="J29" s="146">
        <f>+'Banca electronica1'!J25</f>
        <v>0</v>
      </c>
      <c r="K29" s="146">
        <f>+'Banca electronica1'!K25</f>
        <v>0</v>
      </c>
      <c r="L29" s="146">
        <f>+'Banca electronica1'!L25</f>
        <v>0</v>
      </c>
      <c r="M29" s="146">
        <f>+'Banca electronica1'!M25</f>
        <v>0</v>
      </c>
      <c r="N29" s="146">
        <f>+'Banca electronica1'!N25</f>
        <v>0</v>
      </c>
      <c r="O29" s="146">
        <f>+'Banca electronica1'!O25</f>
        <v>0</v>
      </c>
      <c r="P29" s="146">
        <f>+'Banca electronica1'!P25</f>
        <v>0</v>
      </c>
      <c r="Q29" s="146">
        <f>+'Banca electronica1'!Q25</f>
        <v>0</v>
      </c>
      <c r="R29" s="146">
        <f>+'Banca electronica1'!R25</f>
        <v>0</v>
      </c>
      <c r="S29" s="146">
        <f>+'Banca electronica1'!S25</f>
        <v>0</v>
      </c>
      <c r="T29" s="146">
        <f>+'Banca electronica1'!T25</f>
        <v>0</v>
      </c>
      <c r="U29" s="146">
        <f>+'Banca electronica1'!U25</f>
        <v>0</v>
      </c>
      <c r="V29" s="146">
        <f>+'Banca electronica1'!V25</f>
        <v>0</v>
      </c>
      <c r="W29" s="146">
        <f>+'Banca electronica1'!W25</f>
        <v>0</v>
      </c>
      <c r="X29" s="146">
        <f>+'Banca electronica1'!X25</f>
        <v>0</v>
      </c>
      <c r="Y29" s="146">
        <f>+'Banca electronica1'!Y25</f>
        <v>0</v>
      </c>
      <c r="Z29" s="146">
        <f>+'Banca electronica1'!Z25</f>
        <v>0</v>
      </c>
      <c r="AA29" s="146">
        <f>+'Banca electronica1'!AA25</f>
        <v>0</v>
      </c>
      <c r="AB29" s="146">
        <f>+'Banca electronica1'!AB25</f>
        <v>0</v>
      </c>
      <c r="AC29" s="146">
        <f>+'Banca electronica1'!AC25</f>
        <v>0</v>
      </c>
      <c r="AD29" s="146">
        <f>+'Banca electronica1'!AD25</f>
        <v>0</v>
      </c>
      <c r="AE29" s="146">
        <f>+'Banca electronica1'!AE25</f>
        <v>0</v>
      </c>
      <c r="AF29" s="146">
        <f>+'Banca electronica1'!AF25</f>
        <v>0</v>
      </c>
      <c r="AG29" s="146">
        <f>+'Banca electronica1'!AG25</f>
        <v>0</v>
      </c>
      <c r="AH29" s="146">
        <f>+'Banca electronica1'!AH25</f>
        <v>0</v>
      </c>
      <c r="AI29" s="146">
        <f>+'Banca electronica1'!AI25</f>
        <v>0</v>
      </c>
      <c r="AJ29" s="146">
        <f>+'Banca electronica1'!AJ25</f>
        <v>0</v>
      </c>
      <c r="AK29" s="146">
        <f>+'Banca electronica1'!AK25</f>
        <v>0</v>
      </c>
      <c r="AL29" s="146">
        <f>+'Banca electronica1'!AL25</f>
        <v>0</v>
      </c>
      <c r="AM29" s="146">
        <f>+'Banca electronica1'!AM25</f>
        <v>0</v>
      </c>
      <c r="AN29" s="146">
        <f>+'Banca electronica1'!AN25</f>
        <v>0</v>
      </c>
      <c r="AO29" s="146">
        <f>+'Banca electronica1'!AO25</f>
        <v>0</v>
      </c>
      <c r="AP29" s="146">
        <f>+'Banca electronica1'!AP25</f>
        <v>0</v>
      </c>
      <c r="AQ29" s="146">
        <f>+'Banca electronica1'!AQ25</f>
        <v>0</v>
      </c>
      <c r="AR29" s="146">
        <f>+'Banca electronica1'!AR25</f>
        <v>0</v>
      </c>
      <c r="AS29" s="146">
        <f>+'Banca electronica1'!AS25</f>
        <v>0</v>
      </c>
      <c r="AT29" s="146">
        <f>+'Banca electronica1'!AT25</f>
        <v>0</v>
      </c>
      <c r="AU29" s="146">
        <f>+'Banca electronica1'!AU25</f>
        <v>0</v>
      </c>
      <c r="AV29" s="146">
        <f>+'Banca electronica1'!AV25</f>
        <v>0</v>
      </c>
      <c r="AW29" s="146">
        <f>+'Banca electronica1'!AW25</f>
        <v>0</v>
      </c>
      <c r="AX29" s="146">
        <f>+'Banca electronica1'!AX25</f>
        <v>0</v>
      </c>
      <c r="AY29" s="146">
        <f>+'Banca electronica1'!AY25</f>
        <v>0</v>
      </c>
      <c r="AZ29" s="146">
        <f>+'Banca electronica1'!AZ25</f>
        <v>0</v>
      </c>
      <c r="BA29" s="146">
        <f>+'Banca electronica1'!BA25</f>
        <v>0</v>
      </c>
      <c r="BB29" s="146">
        <f>+'Banca electronica1'!BB25</f>
        <v>0</v>
      </c>
      <c r="BC29" s="146">
        <f>+'Banca electronica1'!BC25</f>
        <v>0</v>
      </c>
      <c r="BD29" s="146">
        <f>+'Banca electronica1'!BD25</f>
        <v>0</v>
      </c>
      <c r="BE29" s="146">
        <f>+'Banca electronica1'!BE25</f>
        <v>0</v>
      </c>
      <c r="BF29" s="146">
        <f>+'Banca electronica1'!BF25</f>
        <v>0</v>
      </c>
      <c r="BG29" s="146">
        <f>+'Banca electronica1'!BG25</f>
        <v>0</v>
      </c>
      <c r="BH29" s="146">
        <f>+'Banca electronica1'!BH25</f>
        <v>0</v>
      </c>
      <c r="BI29" s="146">
        <f>+'Banca electronica1'!BI25</f>
        <v>0</v>
      </c>
      <c r="BJ29" s="146">
        <f>+'Banca electronica1'!BJ25</f>
        <v>0</v>
      </c>
      <c r="BK29" s="146">
        <f>+'Banca electronica1'!BK25</f>
        <v>0</v>
      </c>
      <c r="BL29" s="146">
        <f>+'Banca electronica1'!BL25</f>
        <v>0</v>
      </c>
      <c r="BM29" s="146">
        <f>+'Banca electronica1'!BM25</f>
        <v>0</v>
      </c>
      <c r="BN29" s="146">
        <f>+'Banca electronica1'!BN25</f>
        <v>0</v>
      </c>
      <c r="BO29" s="146">
        <f>+'Banca electronica1'!BO25</f>
        <v>0</v>
      </c>
      <c r="BP29" s="146">
        <f>+'Banca electronica1'!BP25</f>
        <v>0</v>
      </c>
      <c r="BQ29" s="146">
        <f>+'Banca electronica1'!BQ25</f>
        <v>0</v>
      </c>
      <c r="BR29" s="146">
        <f>+'Banca electronica1'!BR25</f>
        <v>0</v>
      </c>
      <c r="BS29" s="146">
        <f>+'Banca electronica1'!BS25</f>
        <v>0</v>
      </c>
      <c r="BT29" s="146">
        <f>+'Banca electronica1'!BT25</f>
        <v>0</v>
      </c>
      <c r="BU29" s="146">
        <f>+'Banca electronica1'!BU25</f>
        <v>0</v>
      </c>
      <c r="BV29" s="146">
        <f>+'Banca electronica1'!BV25</f>
        <v>0</v>
      </c>
      <c r="BW29" s="146">
        <f>+'Banca electronica1'!BW25</f>
        <v>0</v>
      </c>
      <c r="BX29" s="186" t="e">
        <f t="shared" si="17"/>
        <v>#DIV/0!</v>
      </c>
      <c r="BY29" s="153"/>
    </row>
    <row r="30" spans="1:121" s="6" customFormat="1" ht="30" customHeight="1" x14ac:dyDescent="0.2">
      <c r="A30" s="183" t="s">
        <v>9</v>
      </c>
      <c r="B30" s="163">
        <f>+'Banca electronica1'!B26</f>
        <v>55</v>
      </c>
      <c r="C30" s="163">
        <f>+'Banca electronica1'!C26</f>
        <v>1439</v>
      </c>
      <c r="D30" s="163">
        <f>+'Banca electronica1'!D26</f>
        <v>9599</v>
      </c>
      <c r="E30" s="163">
        <f>+'Banca electronica1'!E26</f>
        <v>23972</v>
      </c>
      <c r="F30" s="163" t="e">
        <f>+'Banca electronica1'!F26</f>
        <v>#REF!</v>
      </c>
      <c r="G30" s="163" t="e">
        <f>+'Banca electronica1'!G26</f>
        <v>#REF!</v>
      </c>
      <c r="H30" s="163" t="e">
        <f>+'Banca electronica1'!H26</f>
        <v>#REF!</v>
      </c>
      <c r="I30" s="163" t="e">
        <f>+'Banca electronica1'!I26</f>
        <v>#REF!</v>
      </c>
      <c r="J30" s="163" t="e">
        <f>+'Banca electronica1'!J26</f>
        <v>#REF!</v>
      </c>
      <c r="K30" s="163" t="e">
        <f>+'Banca electronica1'!K26</f>
        <v>#REF!</v>
      </c>
      <c r="L30" s="163" t="e">
        <f>+'Banca electronica1'!L26</f>
        <v>#REF!</v>
      </c>
      <c r="M30" s="163" t="e">
        <f>+'Banca electronica1'!M26</f>
        <v>#REF!</v>
      </c>
      <c r="N30" s="163" t="e">
        <f>+'Banca electronica1'!N26</f>
        <v>#REF!</v>
      </c>
      <c r="O30" s="163" t="e">
        <f>+'Banca electronica1'!O26</f>
        <v>#REF!</v>
      </c>
      <c r="P30" s="163" t="e">
        <f>+'Banca electronica1'!P26</f>
        <v>#REF!</v>
      </c>
      <c r="Q30" s="163" t="e">
        <f>+'Banca electronica1'!Q26</f>
        <v>#REF!</v>
      </c>
      <c r="R30" s="163" t="e">
        <f>+'Banca electronica1'!R26</f>
        <v>#REF!</v>
      </c>
      <c r="S30" s="163" t="e">
        <f>+'Banca electronica1'!S26</f>
        <v>#REF!</v>
      </c>
      <c r="T30" s="163" t="e">
        <f>+'Banca electronica1'!T26</f>
        <v>#REF!</v>
      </c>
      <c r="U30" s="163" t="e">
        <f>+'Banca electronica1'!U26</f>
        <v>#REF!</v>
      </c>
      <c r="V30" s="163" t="e">
        <f>+'Banca electronica1'!V26</f>
        <v>#REF!</v>
      </c>
      <c r="W30" s="163">
        <f>+'Banca electronica1'!W26</f>
        <v>428430</v>
      </c>
      <c r="X30" s="163">
        <f>+'Banca electronica1'!X26</f>
        <v>463495</v>
      </c>
      <c r="Y30" s="163">
        <f>+'Banca electronica1'!Y26</f>
        <v>40256</v>
      </c>
      <c r="Z30" s="163">
        <f>+'Banca electronica1'!Z26</f>
        <v>40696</v>
      </c>
      <c r="AA30" s="163">
        <f>+'Banca electronica1'!AA26</f>
        <v>54043</v>
      </c>
      <c r="AB30" s="163">
        <f>+'Banca electronica1'!AB26</f>
        <v>134995</v>
      </c>
      <c r="AC30" s="163">
        <f>+'Banca electronica1'!AC26</f>
        <v>46634</v>
      </c>
      <c r="AD30" s="163">
        <f>+'Banca electronica1'!AD26</f>
        <v>55482</v>
      </c>
      <c r="AE30" s="163">
        <f>+'Banca electronica1'!AE26</f>
        <v>46870</v>
      </c>
      <c r="AF30" s="163">
        <f>+'Banca electronica1'!AF26</f>
        <v>148986</v>
      </c>
      <c r="AG30" s="163">
        <f>+'Banca electronica1'!AG26</f>
        <v>49772</v>
      </c>
      <c r="AH30" s="163">
        <f>+'Banca electronica1'!AH26</f>
        <v>52473</v>
      </c>
      <c r="AI30" s="163">
        <f>+'Banca electronica1'!AI26</f>
        <v>47121</v>
      </c>
      <c r="AJ30" s="163">
        <f>+'Banca electronica1'!AJ26</f>
        <v>149366</v>
      </c>
      <c r="AK30" s="163">
        <f>+'Banca electronica1'!AK26</f>
        <v>48055</v>
      </c>
      <c r="AL30" s="163">
        <f>+'Banca electronica1'!AL26</f>
        <v>43864</v>
      </c>
      <c r="AM30" s="163">
        <f>+'Banca electronica1'!AM26</f>
        <v>62634</v>
      </c>
      <c r="AN30" s="163">
        <f>+'Banca electronica1'!AN26</f>
        <v>154553</v>
      </c>
      <c r="AO30" s="163">
        <f>+'Banca electronica1'!AO26</f>
        <v>495981</v>
      </c>
      <c r="AP30" s="163">
        <f>+'Banca electronica1'!AP26</f>
        <v>48061</v>
      </c>
      <c r="AQ30" s="163">
        <f>+'Banca electronica1'!AQ26</f>
        <v>43613</v>
      </c>
      <c r="AR30" s="163">
        <f>+'Banca electronica1'!AR26</f>
        <v>51233</v>
      </c>
      <c r="AS30" s="163">
        <f>+'Banca electronica1'!AS26</f>
        <v>142907</v>
      </c>
      <c r="AT30" s="163">
        <f>+'Banca electronica1'!AT26</f>
        <v>52254</v>
      </c>
      <c r="AU30" s="163">
        <f>+'Banca electronica1'!AU26</f>
        <v>59483</v>
      </c>
      <c r="AV30" s="163">
        <f>+'Banca electronica1'!AV26</f>
        <v>47281</v>
      </c>
      <c r="AW30" s="163">
        <f>+'Banca electronica1'!AW26</f>
        <v>159018</v>
      </c>
      <c r="AX30" s="163">
        <f>+'Banca electronica1'!AX26</f>
        <v>56525</v>
      </c>
      <c r="AY30" s="163">
        <f>+'Banca electronica1'!AY26</f>
        <v>59012</v>
      </c>
      <c r="AZ30" s="163">
        <f>+'Banca electronica1'!AZ26</f>
        <v>51265</v>
      </c>
      <c r="BA30" s="163">
        <f>+'Banca electronica1'!BA26</f>
        <v>166802</v>
      </c>
      <c r="BB30" s="163">
        <f>+'Banca electronica1'!BB26</f>
        <v>54280</v>
      </c>
      <c r="BC30" s="163">
        <f>+'Banca electronica1'!BC26</f>
        <v>46739</v>
      </c>
      <c r="BD30" s="163">
        <f>+'Banca electronica1'!BD26</f>
        <v>69628</v>
      </c>
      <c r="BE30" s="163">
        <f>+'Banca electronica1'!BE26</f>
        <v>170647</v>
      </c>
      <c r="BF30" s="163">
        <f>+'Banca electronica1'!BF26</f>
        <v>639374</v>
      </c>
      <c r="BG30" s="163">
        <f>+'Banca electronica1'!BG26</f>
        <v>52363</v>
      </c>
      <c r="BH30" s="163">
        <f>+'Banca electronica1'!BH26</f>
        <v>51066</v>
      </c>
      <c r="BI30" s="163">
        <f>+'Banca electronica1'!BI26</f>
        <v>63063</v>
      </c>
      <c r="BJ30" s="163">
        <f>+'Banca electronica1'!BJ26</f>
        <v>166492</v>
      </c>
      <c r="BK30" s="163">
        <f>+'Banca electronica1'!BK26</f>
        <v>64745</v>
      </c>
      <c r="BL30" s="163">
        <f>+'Banca electronica1'!BL26</f>
        <v>68868</v>
      </c>
      <c r="BM30" s="163">
        <f>+'Banca electronica1'!BM26</f>
        <v>57075</v>
      </c>
      <c r="BN30" s="163">
        <f>+'Banca electronica1'!BN26</f>
        <v>190688</v>
      </c>
      <c r="BO30" s="163">
        <f>+'Banca electronica1'!BO26</f>
        <v>71391</v>
      </c>
      <c r="BP30" s="163">
        <f>+'Banca electronica1'!BP26</f>
        <v>69937</v>
      </c>
      <c r="BQ30" s="163">
        <f>+'Banca electronica1'!BQ26</f>
        <v>61838</v>
      </c>
      <c r="BR30" s="163">
        <f>+'Banca electronica1'!BR26</f>
        <v>203166</v>
      </c>
      <c r="BS30" s="163">
        <f>+'Banca electronica1'!BS26</f>
        <v>70505</v>
      </c>
      <c r="BT30" s="163">
        <f>+'Banca electronica1'!BT26</f>
        <v>62091</v>
      </c>
      <c r="BU30" s="163">
        <f>+'Banca electronica1'!BU26</f>
        <v>86396</v>
      </c>
      <c r="BV30" s="163">
        <f>+'Banca electronica1'!BV26</f>
        <v>218992</v>
      </c>
      <c r="BW30" s="163">
        <f>+'Banca electronica1'!BW26</f>
        <v>779338</v>
      </c>
      <c r="BX30" s="184">
        <f t="shared" si="17"/>
        <v>0.21890786925961958</v>
      </c>
      <c r="BY30" s="155"/>
    </row>
    <row r="31" spans="1:121" s="8" customFormat="1" ht="30" customHeight="1" x14ac:dyDescent="0.2">
      <c r="A31" s="185" t="s">
        <v>7</v>
      </c>
      <c r="B31" s="148">
        <f>+'Banca electronica1'!B27</f>
        <v>55</v>
      </c>
      <c r="C31" s="148">
        <f>+'Banca electronica1'!C27</f>
        <v>1439</v>
      </c>
      <c r="D31" s="148">
        <f>+'Banca electronica1'!D27</f>
        <v>9599</v>
      </c>
      <c r="E31" s="148">
        <f>+'Banca electronica1'!E27</f>
        <v>23972</v>
      </c>
      <c r="F31" s="148">
        <f>+'Banca electronica1'!F27</f>
        <v>35065</v>
      </c>
      <c r="G31" s="148">
        <f>+'Banca electronica1'!G27</f>
        <v>25381</v>
      </c>
      <c r="H31" s="148">
        <f>+'Banca electronica1'!H27</f>
        <v>28581</v>
      </c>
      <c r="I31" s="148">
        <f>+'Banca electronica1'!I27</f>
        <v>31593</v>
      </c>
      <c r="J31" s="148">
        <f>+'Banca electronica1'!J27</f>
        <v>85555</v>
      </c>
      <c r="K31" s="148">
        <f>+'Banca electronica1'!K27</f>
        <v>33984</v>
      </c>
      <c r="L31" s="148">
        <f>+'Banca electronica1'!L27</f>
        <v>38378</v>
      </c>
      <c r="M31" s="148">
        <f>+'Banca electronica1'!M27</f>
        <v>36168</v>
      </c>
      <c r="N31" s="148">
        <f>+'Banca electronica1'!N27</f>
        <v>108530</v>
      </c>
      <c r="O31" s="148">
        <f>+'Banca electronica1'!O27</f>
        <v>39139</v>
      </c>
      <c r="P31" s="148">
        <f>+'Banca electronica1'!P27</f>
        <v>39016</v>
      </c>
      <c r="Q31" s="148">
        <f>+'Banca electronica1'!Q27</f>
        <v>33517</v>
      </c>
      <c r="R31" s="148">
        <f>+'Banca electronica1'!R27</f>
        <v>111672</v>
      </c>
      <c r="S31" s="148">
        <f>+'Banca electronica1'!S27</f>
        <v>37054</v>
      </c>
      <c r="T31" s="148">
        <f>+'Banca electronica1'!T27</f>
        <v>35765</v>
      </c>
      <c r="U31" s="148">
        <f>+'Banca electronica1'!U27</f>
        <v>49773</v>
      </c>
      <c r="V31" s="148">
        <f>+'Banca electronica1'!V27</f>
        <v>122592</v>
      </c>
      <c r="W31" s="148">
        <f>+'Banca electronica1'!W27</f>
        <v>428349</v>
      </c>
      <c r="X31" s="148">
        <f>+'Banca electronica1'!X27</f>
        <v>463414</v>
      </c>
      <c r="Y31" s="148">
        <f>+'Banca electronica1'!Y27</f>
        <v>40256</v>
      </c>
      <c r="Z31" s="148">
        <f>+'Banca electronica1'!Z27</f>
        <v>40057</v>
      </c>
      <c r="AA31" s="148">
        <f>+'Banca electronica1'!AA27</f>
        <v>50096</v>
      </c>
      <c r="AB31" s="148">
        <f>+'Banca electronica1'!AB27</f>
        <v>130409</v>
      </c>
      <c r="AC31" s="148">
        <f>+'Banca electronica1'!AC27</f>
        <v>43541</v>
      </c>
      <c r="AD31" s="148">
        <f>+'Banca electronica1'!AD27</f>
        <v>52107</v>
      </c>
      <c r="AE31" s="148">
        <f>+'Banca electronica1'!AE27</f>
        <v>43632</v>
      </c>
      <c r="AF31" s="148">
        <f>+'Banca electronica1'!AF27</f>
        <v>139280</v>
      </c>
      <c r="AG31" s="148">
        <f>+'Banca electronica1'!AG27</f>
        <v>46089</v>
      </c>
      <c r="AH31" s="148">
        <f>+'Banca electronica1'!AH27</f>
        <v>48422</v>
      </c>
      <c r="AI31" s="148">
        <f>+'Banca electronica1'!AI27</f>
        <v>43360</v>
      </c>
      <c r="AJ31" s="148">
        <f>+'Banca electronica1'!AJ27</f>
        <v>137871</v>
      </c>
      <c r="AK31" s="148">
        <f>+'Banca electronica1'!AK27</f>
        <v>44388</v>
      </c>
      <c r="AL31" s="148">
        <f>+'Banca electronica1'!AL27</f>
        <v>40464</v>
      </c>
      <c r="AM31" s="148">
        <f>+'Banca electronica1'!AM27</f>
        <v>58017</v>
      </c>
      <c r="AN31" s="148">
        <f>+'Banca electronica1'!AN27</f>
        <v>142869</v>
      </c>
      <c r="AO31" s="148">
        <f>+'Banca electronica1'!AO27</f>
        <v>465577</v>
      </c>
      <c r="AP31" s="148">
        <f>+'Banca electronica1'!AP27</f>
        <v>43883</v>
      </c>
      <c r="AQ31" s="148">
        <f>+'Banca electronica1'!AQ27</f>
        <v>40135</v>
      </c>
      <c r="AR31" s="148">
        <f>+'Banca electronica1'!AR27</f>
        <v>47009</v>
      </c>
      <c r="AS31" s="148">
        <f>+'Banca electronica1'!AS27</f>
        <v>131027</v>
      </c>
      <c r="AT31" s="148">
        <f>+'Banca electronica1'!AT27</f>
        <v>48240</v>
      </c>
      <c r="AU31" s="148">
        <f>+'Banca electronica1'!AU27</f>
        <v>55585</v>
      </c>
      <c r="AV31" s="148">
        <f>+'Banca electronica1'!AV27</f>
        <v>43775</v>
      </c>
      <c r="AW31" s="148">
        <f>+'Banca electronica1'!AW27</f>
        <v>147600</v>
      </c>
      <c r="AX31" s="148">
        <f>+'Banca electronica1'!AX27</f>
        <v>52247</v>
      </c>
      <c r="AY31" s="148">
        <f>+'Banca electronica1'!AY27</f>
        <v>54511</v>
      </c>
      <c r="AZ31" s="148">
        <f>+'Banca electronica1'!AZ27</f>
        <v>47489</v>
      </c>
      <c r="BA31" s="148">
        <f>+'Banca electronica1'!BA27</f>
        <v>154247</v>
      </c>
      <c r="BB31" s="148">
        <f>+'Banca electronica1'!BB27</f>
        <v>50788</v>
      </c>
      <c r="BC31" s="148">
        <f>+'Banca electronica1'!BC27</f>
        <v>43773</v>
      </c>
      <c r="BD31" s="148">
        <f>+'Banca electronica1'!BD27</f>
        <v>65157</v>
      </c>
      <c r="BE31" s="148">
        <f>+'Banca electronica1'!BE27</f>
        <v>159718</v>
      </c>
      <c r="BF31" s="148">
        <f>+'Banca electronica1'!BF27</f>
        <v>592592</v>
      </c>
      <c r="BG31" s="148">
        <f>+'Banca electronica1'!BG27</f>
        <v>48754</v>
      </c>
      <c r="BH31" s="148">
        <f>+'Banca electronica1'!BH27</f>
        <v>47798</v>
      </c>
      <c r="BI31" s="148">
        <f>+'Banca electronica1'!BI27</f>
        <v>59374</v>
      </c>
      <c r="BJ31" s="148">
        <f>+'Banca electronica1'!BJ27</f>
        <v>155926</v>
      </c>
      <c r="BK31" s="148">
        <f>+'Banca electronica1'!BK27</f>
        <v>61195</v>
      </c>
      <c r="BL31" s="148">
        <f>+'Banca electronica1'!BL27</f>
        <v>64801</v>
      </c>
      <c r="BM31" s="148">
        <f>+'Banca electronica1'!BM27</f>
        <v>53579</v>
      </c>
      <c r="BN31" s="148">
        <f>+'Banca electronica1'!BN27</f>
        <v>179575</v>
      </c>
      <c r="BO31" s="148">
        <f>+'Banca electronica1'!BO27</f>
        <v>67383</v>
      </c>
      <c r="BP31" s="148">
        <f>+'Banca electronica1'!BP27</f>
        <v>65706</v>
      </c>
      <c r="BQ31" s="148">
        <f>+'Banca electronica1'!BQ27</f>
        <v>58123</v>
      </c>
      <c r="BR31" s="148">
        <f>+'Banca electronica1'!BR27</f>
        <v>191212</v>
      </c>
      <c r="BS31" s="148">
        <f>+'Banca electronica1'!BS27</f>
        <v>66457</v>
      </c>
      <c r="BT31" s="148">
        <f>+'Banca electronica1'!BT27</f>
        <v>58558</v>
      </c>
      <c r="BU31" s="148">
        <f>+'Banca electronica1'!BU27</f>
        <v>81507</v>
      </c>
      <c r="BV31" s="148">
        <f>+'Banca electronica1'!BV27</f>
        <v>206522</v>
      </c>
      <c r="BW31" s="148">
        <f>+'Banca electronica1'!BW27</f>
        <v>733235</v>
      </c>
      <c r="BX31" s="187">
        <f t="shared" si="17"/>
        <v>0.23733529983529977</v>
      </c>
      <c r="BY31" s="154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9"/>
      <c r="DQ31" s="9"/>
    </row>
    <row r="32" spans="1:121" s="8" customFormat="1" ht="30" customHeight="1" x14ac:dyDescent="0.2">
      <c r="A32" s="185" t="s">
        <v>6</v>
      </c>
      <c r="B32" s="148">
        <f>+'Banca electronica1'!B28</f>
        <v>8</v>
      </c>
      <c r="C32" s="148">
        <f>+'Banca electronica1'!C28</f>
        <v>9</v>
      </c>
      <c r="D32" s="148">
        <f>+'Banca electronica1'!D28</f>
        <v>21</v>
      </c>
      <c r="E32" s="148">
        <f>+'Banca electronica1'!E28</f>
        <v>14</v>
      </c>
      <c r="F32" s="148">
        <f>+'Banca electronica1'!F28</f>
        <v>52</v>
      </c>
      <c r="G32" s="148">
        <f>+'Banca electronica1'!G28</f>
        <v>24</v>
      </c>
      <c r="H32" s="148">
        <f>+'Banca electronica1'!H28</f>
        <v>28</v>
      </c>
      <c r="I32" s="148">
        <f>+'Banca electronica1'!I28</f>
        <v>27</v>
      </c>
      <c r="J32" s="148">
        <f>+'Banca electronica1'!J28</f>
        <v>79</v>
      </c>
      <c r="K32" s="148">
        <f>+'Banca electronica1'!K28</f>
        <v>12</v>
      </c>
      <c r="L32" s="148">
        <f>+'Banca electronica1'!L28</f>
        <v>16</v>
      </c>
      <c r="M32" s="148">
        <f>+'Banca electronica1'!M28</f>
        <v>11</v>
      </c>
      <c r="N32" s="148">
        <f>+'Banca electronica1'!N28</f>
        <v>39</v>
      </c>
      <c r="O32" s="148">
        <f>+'Banca electronica1'!O28</f>
        <v>9</v>
      </c>
      <c r="P32" s="148">
        <f>+'Banca electronica1'!P28</f>
        <v>21</v>
      </c>
      <c r="Q32" s="148">
        <f>+'Banca electronica1'!Q28</f>
        <v>25</v>
      </c>
      <c r="R32" s="148">
        <f>+'Banca electronica1'!R28</f>
        <v>55</v>
      </c>
      <c r="S32" s="148">
        <f>+'Banca electronica1'!S28</f>
        <v>15</v>
      </c>
      <c r="T32" s="148">
        <f>+'Banca electronica1'!T28</f>
        <v>20</v>
      </c>
      <c r="U32" s="148">
        <f>+'Banca electronica1'!U28</f>
        <v>22</v>
      </c>
      <c r="V32" s="148">
        <f>+'Banca electronica1'!V28</f>
        <v>57</v>
      </c>
      <c r="W32" s="148">
        <f>+'Banca electronica1'!W28</f>
        <v>230</v>
      </c>
      <c r="X32" s="148">
        <f>+'Banca electronica1'!X28</f>
        <v>282</v>
      </c>
      <c r="Y32" s="148">
        <f>+'Banca electronica1'!Y28</f>
        <v>12</v>
      </c>
      <c r="Z32" s="148">
        <f>+'Banca electronica1'!Z28</f>
        <v>15</v>
      </c>
      <c r="AA32" s="148">
        <f>+'Banca electronica1'!AA28</f>
        <v>25</v>
      </c>
      <c r="AB32" s="148">
        <f>+'Banca electronica1'!AB28</f>
        <v>52</v>
      </c>
      <c r="AC32" s="148">
        <f>+'Banca electronica1'!AC28</f>
        <v>16</v>
      </c>
      <c r="AD32" s="148">
        <f>+'Banca electronica1'!AD28</f>
        <v>47</v>
      </c>
      <c r="AE32" s="148">
        <f>+'Banca electronica1'!AE28</f>
        <v>20</v>
      </c>
      <c r="AF32" s="148">
        <f>+'Banca electronica1'!AF28</f>
        <v>83</v>
      </c>
      <c r="AG32" s="148">
        <f>+'Banca electronica1'!AG28</f>
        <v>33</v>
      </c>
      <c r="AH32" s="148">
        <f>+'Banca electronica1'!AH28</f>
        <v>38</v>
      </c>
      <c r="AI32" s="148">
        <f>+'Banca electronica1'!AI28</f>
        <v>20</v>
      </c>
      <c r="AJ32" s="148">
        <f>+'Banca electronica1'!AJ28</f>
        <v>91</v>
      </c>
      <c r="AK32" s="148">
        <f>+'Banca electronica1'!AK28</f>
        <v>39</v>
      </c>
      <c r="AL32" s="148">
        <f>+'Banca electronica1'!AL28</f>
        <v>26</v>
      </c>
      <c r="AM32" s="148">
        <f>+'Banca electronica1'!AM28</f>
        <v>46</v>
      </c>
      <c r="AN32" s="148">
        <f>+'Banca electronica1'!AN28</f>
        <v>111</v>
      </c>
      <c r="AO32" s="148">
        <f>+'Banca electronica1'!AO28</f>
        <v>272</v>
      </c>
      <c r="AP32" s="148">
        <f>+'Banca electronica1'!AP28</f>
        <v>27</v>
      </c>
      <c r="AQ32" s="148">
        <f>+'Banca electronica1'!AQ28</f>
        <v>28</v>
      </c>
      <c r="AR32" s="148">
        <f>+'Banca electronica1'!AR28</f>
        <v>26</v>
      </c>
      <c r="AS32" s="148">
        <f>+'Banca electronica1'!AS28</f>
        <v>81</v>
      </c>
      <c r="AT32" s="148">
        <f>+'Banca electronica1'!AT28</f>
        <v>26</v>
      </c>
      <c r="AU32" s="148">
        <f>+'Banca electronica1'!AU28</f>
        <v>24</v>
      </c>
      <c r="AV32" s="148">
        <f>+'Banca electronica1'!AV28</f>
        <v>30</v>
      </c>
      <c r="AW32" s="148">
        <f>+'Banca electronica1'!AW28</f>
        <v>80</v>
      </c>
      <c r="AX32" s="148">
        <f>+'Banca electronica1'!AX28</f>
        <v>25</v>
      </c>
      <c r="AY32" s="148">
        <f>+'Banca electronica1'!AY28</f>
        <v>24</v>
      </c>
      <c r="AZ32" s="148">
        <f>+'Banca electronica1'!AZ28</f>
        <v>33</v>
      </c>
      <c r="BA32" s="148">
        <f>+'Banca electronica1'!BA28</f>
        <v>82</v>
      </c>
      <c r="BB32" s="148">
        <f>+'Banca electronica1'!BB28</f>
        <v>31</v>
      </c>
      <c r="BC32" s="148">
        <f>+'Banca electronica1'!BC28</f>
        <v>26</v>
      </c>
      <c r="BD32" s="148">
        <f>+'Banca electronica1'!BD28</f>
        <v>32</v>
      </c>
      <c r="BE32" s="148">
        <f>+'Banca electronica1'!BE28</f>
        <v>89</v>
      </c>
      <c r="BF32" s="148">
        <f>+'Banca electronica1'!BF28</f>
        <v>332</v>
      </c>
      <c r="BG32" s="148">
        <f>+'Banca electronica1'!BG28</f>
        <v>31</v>
      </c>
      <c r="BH32" s="148">
        <f>+'Banca electronica1'!BH28</f>
        <v>46</v>
      </c>
      <c r="BI32" s="148">
        <f>+'Banca electronica1'!BI28</f>
        <v>43</v>
      </c>
      <c r="BJ32" s="148">
        <f>+'Banca electronica1'!BJ28</f>
        <v>120</v>
      </c>
      <c r="BK32" s="148">
        <f>+'Banca electronica1'!BK28</f>
        <v>29</v>
      </c>
      <c r="BL32" s="148">
        <f>+'Banca electronica1'!BL28</f>
        <v>30</v>
      </c>
      <c r="BM32" s="148">
        <f>+'Banca electronica1'!BM28</f>
        <v>62</v>
      </c>
      <c r="BN32" s="148">
        <f>+'Banca electronica1'!BN28</f>
        <v>121</v>
      </c>
      <c r="BO32" s="148">
        <f>+'Banca electronica1'!BO28</f>
        <v>63</v>
      </c>
      <c r="BP32" s="148">
        <f>+'Banca electronica1'!BP28</f>
        <v>47</v>
      </c>
      <c r="BQ32" s="148">
        <f>+'Banca electronica1'!BQ28</f>
        <v>34</v>
      </c>
      <c r="BR32" s="148">
        <f>+'Banca electronica1'!BR28</f>
        <v>144</v>
      </c>
      <c r="BS32" s="148">
        <f>+'Banca electronica1'!BS28</f>
        <v>41</v>
      </c>
      <c r="BT32" s="148">
        <f>+'Banca electronica1'!BT28</f>
        <v>30</v>
      </c>
      <c r="BU32" s="148">
        <f>+'Banca electronica1'!BU28</f>
        <v>32</v>
      </c>
      <c r="BV32" s="148">
        <f>+'Banca electronica1'!BV28</f>
        <v>103</v>
      </c>
      <c r="BW32" s="148">
        <f>+'Banca electronica1'!BW28</f>
        <v>488</v>
      </c>
      <c r="BX32" s="187">
        <f t="shared" si="17"/>
        <v>0.46987951807228923</v>
      </c>
      <c r="BY32" s="154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9"/>
      <c r="DQ32" s="9"/>
    </row>
    <row r="33" spans="1:121" s="8" customFormat="1" ht="30" customHeight="1" x14ac:dyDescent="0.2">
      <c r="A33" s="185" t="s">
        <v>8</v>
      </c>
      <c r="B33" s="148">
        <f>+'Banca electronica1'!B29</f>
        <v>0</v>
      </c>
      <c r="C33" s="148">
        <f>+'Banca electronica1'!C29</f>
        <v>0</v>
      </c>
      <c r="D33" s="148">
        <f>+'Banca electronica1'!D29</f>
        <v>0</v>
      </c>
      <c r="E33" s="148">
        <f>+'Banca electronica1'!E29</f>
        <v>0</v>
      </c>
      <c r="F33" s="148" t="e">
        <f>+'Banca electronica1'!F29</f>
        <v>#REF!</v>
      </c>
      <c r="G33" s="148" t="e">
        <f>+'Banca electronica1'!G29</f>
        <v>#REF!</v>
      </c>
      <c r="H33" s="148" t="e">
        <f>+'Banca electronica1'!H29</f>
        <v>#REF!</v>
      </c>
      <c r="I33" s="148" t="e">
        <f>+'Banca electronica1'!I29</f>
        <v>#REF!</v>
      </c>
      <c r="J33" s="148" t="e">
        <f>+'Banca electronica1'!J29</f>
        <v>#REF!</v>
      </c>
      <c r="K33" s="148" t="e">
        <f>+'Banca electronica1'!K29</f>
        <v>#REF!</v>
      </c>
      <c r="L33" s="148" t="e">
        <f>+'Banca electronica1'!L29</f>
        <v>#REF!</v>
      </c>
      <c r="M33" s="148" t="e">
        <f>+'Banca electronica1'!M29</f>
        <v>#REF!</v>
      </c>
      <c r="N33" s="148" t="e">
        <f>+'Banca electronica1'!N29</f>
        <v>#REF!</v>
      </c>
      <c r="O33" s="148" t="e">
        <f>+'Banca electronica1'!O29</f>
        <v>#REF!</v>
      </c>
      <c r="P33" s="148" t="e">
        <f>+'Banca electronica1'!P29</f>
        <v>#REF!</v>
      </c>
      <c r="Q33" s="148" t="e">
        <f>+'Banca electronica1'!Q29</f>
        <v>#REF!</v>
      </c>
      <c r="R33" s="148" t="e">
        <f>+'Banca electronica1'!R29</f>
        <v>#REF!</v>
      </c>
      <c r="S33" s="148" t="e">
        <f>+'Banca electronica1'!S29</f>
        <v>#REF!</v>
      </c>
      <c r="T33" s="148" t="e">
        <f>+'Banca electronica1'!T29</f>
        <v>#REF!</v>
      </c>
      <c r="U33" s="148" t="e">
        <f>+'Banca electronica1'!U29</f>
        <v>#REF!</v>
      </c>
      <c r="V33" s="148" t="e">
        <f>+'Banca electronica1'!V29</f>
        <v>#REF!</v>
      </c>
      <c r="W33" s="148">
        <f>+'Banca electronica1'!W29</f>
        <v>81</v>
      </c>
      <c r="X33" s="148">
        <f>+'Banca electronica1'!X29</f>
        <v>81</v>
      </c>
      <c r="Y33" s="148">
        <f>+'Banca electronica1'!Y29</f>
        <v>0</v>
      </c>
      <c r="Z33" s="148">
        <f>+'Banca electronica1'!Z29</f>
        <v>639</v>
      </c>
      <c r="AA33" s="148">
        <f>+'Banca electronica1'!AA29</f>
        <v>3947</v>
      </c>
      <c r="AB33" s="148">
        <f>+'Banca electronica1'!AB29</f>
        <v>4586</v>
      </c>
      <c r="AC33" s="148">
        <f>+'Banca electronica1'!AC29</f>
        <v>3093</v>
      </c>
      <c r="AD33" s="148">
        <f>+'Banca electronica1'!AD29</f>
        <v>3375</v>
      </c>
      <c r="AE33" s="148">
        <f>+'Banca electronica1'!AE29</f>
        <v>3238</v>
      </c>
      <c r="AF33" s="148">
        <f>+'Banca electronica1'!AF29</f>
        <v>9706</v>
      </c>
      <c r="AG33" s="148">
        <f>+'Banca electronica1'!AG29</f>
        <v>3683</v>
      </c>
      <c r="AH33" s="148">
        <f>+'Banca electronica1'!AH29</f>
        <v>4051</v>
      </c>
      <c r="AI33" s="148">
        <f>+'Banca electronica1'!AI29</f>
        <v>3761</v>
      </c>
      <c r="AJ33" s="148">
        <f>+'Banca electronica1'!AJ29</f>
        <v>11495</v>
      </c>
      <c r="AK33" s="148">
        <f>+'Banca electronica1'!AK29</f>
        <v>3667</v>
      </c>
      <c r="AL33" s="148">
        <f>+'Banca electronica1'!AL29</f>
        <v>3400</v>
      </c>
      <c r="AM33" s="148">
        <f>+'Banca electronica1'!AM29</f>
        <v>4617</v>
      </c>
      <c r="AN33" s="148">
        <f>+'Banca electronica1'!AN29</f>
        <v>11684</v>
      </c>
      <c r="AO33" s="148">
        <f>+'Banca electronica1'!AO29</f>
        <v>30404</v>
      </c>
      <c r="AP33" s="148">
        <f>+'Banca electronica1'!AP29</f>
        <v>4178</v>
      </c>
      <c r="AQ33" s="148">
        <f>+'Banca electronica1'!AQ29</f>
        <v>3478</v>
      </c>
      <c r="AR33" s="148">
        <f>+'Banca electronica1'!AR29</f>
        <v>4224</v>
      </c>
      <c r="AS33" s="148">
        <f>+'Banca electronica1'!AS29</f>
        <v>11880</v>
      </c>
      <c r="AT33" s="148">
        <f>+'Banca electronica1'!AT29</f>
        <v>4014</v>
      </c>
      <c r="AU33" s="148">
        <f>+'Banca electronica1'!AU29</f>
        <v>3898</v>
      </c>
      <c r="AV33" s="148">
        <f>+'Banca electronica1'!AV29</f>
        <v>3506</v>
      </c>
      <c r="AW33" s="148">
        <f>+'Banca electronica1'!AW29</f>
        <v>11418</v>
      </c>
      <c r="AX33" s="148">
        <f>+'Banca electronica1'!AX29</f>
        <v>4278</v>
      </c>
      <c r="AY33" s="148">
        <f>+'Banca electronica1'!AY29</f>
        <v>4501</v>
      </c>
      <c r="AZ33" s="148">
        <f>+'Banca electronica1'!AZ29</f>
        <v>3776</v>
      </c>
      <c r="BA33" s="148">
        <f>+'Banca electronica1'!BA29</f>
        <v>12555</v>
      </c>
      <c r="BB33" s="148">
        <f>+'Banca electronica1'!BB29</f>
        <v>3492</v>
      </c>
      <c r="BC33" s="148">
        <f>+'Banca electronica1'!BC29</f>
        <v>2966</v>
      </c>
      <c r="BD33" s="148">
        <f>+'Banca electronica1'!BD29</f>
        <v>4471</v>
      </c>
      <c r="BE33" s="148">
        <f>+'Banca electronica1'!BE29</f>
        <v>10929</v>
      </c>
      <c r="BF33" s="148">
        <f>+'Banca electronica1'!BF29</f>
        <v>46782</v>
      </c>
      <c r="BG33" s="148">
        <f>+'Banca electronica1'!BG29</f>
        <v>3609</v>
      </c>
      <c r="BH33" s="148">
        <f>+'Banca electronica1'!BH29</f>
        <v>3268</v>
      </c>
      <c r="BI33" s="148">
        <f>+'Banca electronica1'!BI29</f>
        <v>3689</v>
      </c>
      <c r="BJ33" s="148">
        <f>+'Banca electronica1'!BJ29</f>
        <v>10566</v>
      </c>
      <c r="BK33" s="148">
        <f>+'Banca electronica1'!BK29</f>
        <v>3550</v>
      </c>
      <c r="BL33" s="148">
        <f>+'Banca electronica1'!BL29</f>
        <v>4067</v>
      </c>
      <c r="BM33" s="148">
        <f>+'Banca electronica1'!BM29</f>
        <v>3496</v>
      </c>
      <c r="BN33" s="148">
        <f>+'Banca electronica1'!BN29</f>
        <v>11113</v>
      </c>
      <c r="BO33" s="148">
        <f>+'Banca electronica1'!BO29</f>
        <v>4008</v>
      </c>
      <c r="BP33" s="148">
        <f>+'Banca electronica1'!BP29</f>
        <v>4231</v>
      </c>
      <c r="BQ33" s="148">
        <f>+'Banca electronica1'!BQ29</f>
        <v>3715</v>
      </c>
      <c r="BR33" s="148">
        <f>+'Banca electronica1'!BR29</f>
        <v>11954</v>
      </c>
      <c r="BS33" s="148">
        <f>+'Banca electronica1'!BS29</f>
        <v>4048</v>
      </c>
      <c r="BT33" s="148">
        <f>+'Banca electronica1'!BT29</f>
        <v>3533</v>
      </c>
      <c r="BU33" s="148">
        <f>+'Banca electronica1'!BU29</f>
        <v>4889</v>
      </c>
      <c r="BV33" s="148">
        <f>+'Banca electronica1'!BV29</f>
        <v>12470</v>
      </c>
      <c r="BW33" s="148">
        <f>+'Banca electronica1'!BW29</f>
        <v>46103</v>
      </c>
      <c r="BX33" s="187">
        <f t="shared" si="17"/>
        <v>-1.4514129365995498E-2</v>
      </c>
      <c r="BY33" s="154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9"/>
      <c r="DQ33" s="9"/>
    </row>
    <row r="34" spans="1:121" ht="21.75" customHeight="1" x14ac:dyDescent="0.2">
      <c r="A34" s="183"/>
      <c r="B34" s="148"/>
      <c r="C34" s="148"/>
      <c r="D34" s="148"/>
      <c r="E34" s="148"/>
      <c r="F34" s="148"/>
      <c r="G34" s="148"/>
      <c r="H34" s="148"/>
      <c r="I34" s="148"/>
      <c r="J34" s="148"/>
      <c r="K34" s="148"/>
      <c r="L34" s="148"/>
      <c r="M34" s="148"/>
      <c r="N34" s="148"/>
      <c r="O34" s="148"/>
      <c r="P34" s="148"/>
      <c r="Q34" s="148"/>
      <c r="R34" s="148"/>
      <c r="S34" s="148"/>
      <c r="T34" s="148"/>
      <c r="U34" s="148"/>
      <c r="V34" s="148"/>
      <c r="W34" s="148"/>
      <c r="X34" s="148"/>
      <c r="Y34" s="148"/>
      <c r="Z34" s="148"/>
      <c r="AA34" s="148"/>
      <c r="AB34" s="148"/>
      <c r="AC34" s="148"/>
      <c r="AD34" s="148"/>
      <c r="AE34" s="148"/>
      <c r="AF34" s="148"/>
      <c r="AG34" s="148"/>
      <c r="AH34" s="148"/>
      <c r="AI34" s="148"/>
      <c r="AJ34" s="148"/>
      <c r="AK34" s="148"/>
      <c r="AL34" s="148"/>
      <c r="AM34" s="148"/>
      <c r="AN34" s="148"/>
      <c r="AO34" s="148"/>
      <c r="AP34" s="148"/>
      <c r="AQ34" s="148"/>
      <c r="AR34" s="148"/>
      <c r="AS34" s="148"/>
      <c r="AT34" s="148"/>
      <c r="AU34" s="148"/>
      <c r="AV34" s="148"/>
      <c r="AW34" s="148"/>
      <c r="AX34" s="148"/>
      <c r="AY34" s="148"/>
      <c r="AZ34" s="148"/>
      <c r="BA34" s="148"/>
      <c r="BB34" s="148"/>
      <c r="BC34" s="148"/>
      <c r="BD34" s="148"/>
      <c r="BE34" s="148"/>
      <c r="BF34" s="148"/>
      <c r="BG34" s="148"/>
      <c r="BH34" s="148"/>
      <c r="BI34" s="148"/>
      <c r="BJ34" s="148"/>
      <c r="BK34" s="148"/>
      <c r="BL34" s="148"/>
      <c r="BM34" s="148"/>
      <c r="BN34" s="148"/>
      <c r="BO34" s="148"/>
      <c r="BP34" s="148"/>
      <c r="BQ34" s="148"/>
      <c r="BR34" s="148"/>
      <c r="BS34" s="148"/>
      <c r="BT34" s="148"/>
      <c r="BU34" s="148"/>
      <c r="BV34" s="148"/>
      <c r="BW34" s="148"/>
      <c r="BX34" s="187"/>
      <c r="BY34" s="154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  <c r="DM34" s="9"/>
      <c r="DN34" s="9"/>
      <c r="DO34" s="9"/>
      <c r="DP34" s="9"/>
      <c r="DQ34" s="9"/>
    </row>
    <row r="35" spans="1:121" s="6" customFormat="1" ht="30" customHeight="1" x14ac:dyDescent="0.2">
      <c r="A35" s="183" t="s">
        <v>10</v>
      </c>
      <c r="B35" s="163" t="e">
        <f>(+'Banca electronica1'!B31)/1000</f>
        <v>#REF!</v>
      </c>
      <c r="C35" s="163" t="e">
        <f>(+'Banca electronica1'!C31)/1000</f>
        <v>#REF!</v>
      </c>
      <c r="D35" s="163" t="e">
        <f>(+'Banca electronica1'!D31)/1000</f>
        <v>#REF!</v>
      </c>
      <c r="E35" s="163" t="e">
        <f>(+'Banca electronica1'!E31)/1000</f>
        <v>#REF!</v>
      </c>
      <c r="F35" s="163" t="e">
        <f>(+'Banca electronica1'!F31)/1000</f>
        <v>#REF!</v>
      </c>
      <c r="G35" s="163" t="e">
        <f>(+'Banca electronica1'!G31)/1000</f>
        <v>#REF!</v>
      </c>
      <c r="H35" s="163" t="e">
        <f>(+'Banca electronica1'!H31)/1000</f>
        <v>#REF!</v>
      </c>
      <c r="I35" s="163" t="e">
        <f>(+'Banca electronica1'!I31)/1000</f>
        <v>#REF!</v>
      </c>
      <c r="J35" s="163" t="e">
        <f>(+'Banca electronica1'!J31)/1000</f>
        <v>#REF!</v>
      </c>
      <c r="K35" s="163" t="e">
        <f>(+'Banca electronica1'!K31)/1000</f>
        <v>#REF!</v>
      </c>
      <c r="L35" s="163" t="e">
        <f>(+'Banca electronica1'!L31)/1000</f>
        <v>#REF!</v>
      </c>
      <c r="M35" s="163" t="e">
        <f>(+'Banca electronica1'!M31)/1000</f>
        <v>#REF!</v>
      </c>
      <c r="N35" s="163" t="e">
        <f>(+'Banca electronica1'!N31)/1000</f>
        <v>#REF!</v>
      </c>
      <c r="O35" s="163" t="e">
        <f>(+'Banca electronica1'!O31)/1000</f>
        <v>#REF!</v>
      </c>
      <c r="P35" s="163" t="e">
        <f>(+'Banca electronica1'!P31)/1000</f>
        <v>#REF!</v>
      </c>
      <c r="Q35" s="163" t="e">
        <f>(+'Banca electronica1'!Q31)/1000</f>
        <v>#REF!</v>
      </c>
      <c r="R35" s="163" t="e">
        <f>(+'Banca electronica1'!R31)/1000</f>
        <v>#REF!</v>
      </c>
      <c r="S35" s="163" t="e">
        <f>(+'Banca electronica1'!S31)/1000</f>
        <v>#REF!</v>
      </c>
      <c r="T35" s="163" t="e">
        <f>(+'Banca electronica1'!T31)/1000</f>
        <v>#REF!</v>
      </c>
      <c r="U35" s="163" t="e">
        <f>(+'Banca electronica1'!U31)/1000</f>
        <v>#REF!</v>
      </c>
      <c r="V35" s="163" t="e">
        <f>(+'Banca electronica1'!V31)/1000</f>
        <v>#REF!</v>
      </c>
      <c r="W35" s="163" t="e">
        <f>(+'Banca electronica1'!W31)/1000</f>
        <v>#REF!</v>
      </c>
      <c r="X35" s="163" t="e">
        <f>(+'Banca electronica1'!X31)/1000</f>
        <v>#REF!</v>
      </c>
      <c r="Y35" s="163">
        <f>(+'Banca electronica1'!Y31)/1000</f>
        <v>24420300</v>
      </c>
      <c r="Z35" s="163">
        <f>(+'Banca electronica1'!Z31)/1000</f>
        <v>24791600</v>
      </c>
      <c r="AA35" s="163">
        <f>(+'Banca electronica1'!AA31)/1000</f>
        <v>32115250</v>
      </c>
      <c r="AB35" s="163">
        <f>(+'Banca electronica1'!AB31)/1000</f>
        <v>81327150</v>
      </c>
      <c r="AC35" s="163">
        <f>(+'Banca electronica1'!AC31)/1000</f>
        <v>27040300</v>
      </c>
      <c r="AD35" s="163">
        <f>(+'Banca electronica1'!AD31)/1000</f>
        <v>33552000</v>
      </c>
      <c r="AE35" s="163">
        <f>(+'Banca electronica1'!AE31)/1000</f>
        <v>27388750</v>
      </c>
      <c r="AF35" s="163">
        <f>(+'Banca electronica1'!AF31)/1000</f>
        <v>87981050</v>
      </c>
      <c r="AG35" s="163">
        <f>(+'Banca electronica1'!AG31)/1000</f>
        <v>30038350</v>
      </c>
      <c r="AH35" s="163">
        <f>(+'Banca electronica1'!AH31)/1000</f>
        <v>31588400</v>
      </c>
      <c r="AI35" s="163">
        <f>(+'Banca electronica1'!AI31)/1000</f>
        <v>28246900</v>
      </c>
      <c r="AJ35" s="163">
        <f>(+'Banca electronica1'!AJ31)/1000</f>
        <v>89873650</v>
      </c>
      <c r="AK35" s="163">
        <f>(+'Banca electronica1'!AK31)/1000</f>
        <v>29076000</v>
      </c>
      <c r="AL35" s="163">
        <f>(+'Banca electronica1'!AL31)/1000</f>
        <v>27285700</v>
      </c>
      <c r="AM35" s="163">
        <f>(+'Banca electronica1'!AM31)/1000</f>
        <v>40821550</v>
      </c>
      <c r="AN35" s="163">
        <f>(+'Banca electronica1'!AN31)/1000</f>
        <v>97183250</v>
      </c>
      <c r="AO35" s="163">
        <f>(+'Banca electronica1'!AO31)/1000</f>
        <v>300003400</v>
      </c>
      <c r="AP35" s="163">
        <f>(+'Banca electronica1'!AP31)/1000</f>
        <v>27923550</v>
      </c>
      <c r="AQ35" s="163">
        <f>(+'Banca electronica1'!AQ31)/1000</f>
        <v>26952550</v>
      </c>
      <c r="AR35" s="163">
        <f>(+'Banca electronica1'!AR31)/1000</f>
        <v>31805650</v>
      </c>
      <c r="AS35" s="163">
        <f>(+'Banca electronica1'!AS31)/1000</f>
        <v>86681750</v>
      </c>
      <c r="AT35" s="163">
        <f>(+'Banca electronica1'!AT31)/1000</f>
        <v>31794600</v>
      </c>
      <c r="AU35" s="163">
        <f>(+'Banca electronica1'!AU31)/1000</f>
        <v>38081800</v>
      </c>
      <c r="AV35" s="163">
        <f>(+'Banca electronica1'!AV31)/1000</f>
        <v>28264850</v>
      </c>
      <c r="AW35" s="163">
        <f>(+'Banca electronica1'!AW31)/1000</f>
        <v>98141250</v>
      </c>
      <c r="AX35" s="163">
        <f>(+'Banca electronica1'!AX31)/1000</f>
        <v>35282650</v>
      </c>
      <c r="AY35" s="163">
        <f>(+'Banca electronica1'!AY31)/1000</f>
        <v>36635400</v>
      </c>
      <c r="AZ35" s="163">
        <f>(+'Banca electronica1'!AZ31)/1000</f>
        <v>32203650</v>
      </c>
      <c r="BA35" s="163">
        <f>(+'Banca electronica1'!BA31)/1000</f>
        <v>104121700</v>
      </c>
      <c r="BB35" s="163">
        <f>(+'Banca electronica1'!BB31)/1000</f>
        <v>34460800</v>
      </c>
      <c r="BC35" s="163">
        <f>(+'Banca electronica1'!BC31)/1000</f>
        <v>29121250</v>
      </c>
      <c r="BD35" s="163">
        <f>(+'Banca electronica1'!BD31)/1000</f>
        <v>47597850</v>
      </c>
      <c r="BE35" s="163">
        <f>(+'Banca electronica1'!BE31)/1000</f>
        <v>111179900</v>
      </c>
      <c r="BF35" s="163">
        <f>(+'Banca electronica1'!BF31)/1000</f>
        <v>400124600</v>
      </c>
      <c r="BG35" s="163">
        <f>(+'Banca electronica1'!BG31)/1000</f>
        <v>32433050</v>
      </c>
      <c r="BH35" s="163">
        <f>(+'Banca electronica1'!BH31)/1000</f>
        <v>32783000</v>
      </c>
      <c r="BI35" s="163">
        <f>(+'Banca electronica1'!BI31)/1000</f>
        <v>41328200</v>
      </c>
      <c r="BJ35" s="163">
        <f>(+'Banca electronica1'!BJ31)/1000</f>
        <v>106544250</v>
      </c>
      <c r="BK35" s="163">
        <f>(+'Banca electronica1'!BK31)/1000</f>
        <v>42757550</v>
      </c>
      <c r="BL35" s="163">
        <f>(+'Banca electronica1'!BL31)/1000</f>
        <v>45530700</v>
      </c>
      <c r="BM35" s="163">
        <f>(+'Banca electronica1'!BM31)/1000</f>
        <v>36361750</v>
      </c>
      <c r="BN35" s="163">
        <f>(+'Banca electronica1'!BN31)/1000</f>
        <v>124650000</v>
      </c>
      <c r="BO35" s="163">
        <f>(+'Banca electronica1'!BO31)/1000</f>
        <v>47886150</v>
      </c>
      <c r="BP35" s="163">
        <f>(+'Banca electronica1'!BP31)/1000</f>
        <v>45749350</v>
      </c>
      <c r="BQ35" s="163">
        <f>(+'Banca electronica1'!BQ31)/1000</f>
        <v>39820800</v>
      </c>
      <c r="BR35" s="163">
        <f>(+'Banca electronica1'!BR31)/1000</f>
        <v>133456300</v>
      </c>
      <c r="BS35" s="163">
        <f>(+'Banca electronica1'!BS31)/1000</f>
        <v>45764800</v>
      </c>
      <c r="BT35" s="163">
        <f>(+'Banca electronica1'!BT31)/1000</f>
        <v>37872700</v>
      </c>
      <c r="BU35" s="163">
        <f>(+'Banca electronica1'!BU31)/1000</f>
        <v>60961100</v>
      </c>
      <c r="BV35" s="163">
        <f>(+'Banca electronica1'!BV31)/1000</f>
        <v>144598600</v>
      </c>
      <c r="BW35" s="163">
        <f>(+'Banca electronica1'!BW31)/1000</f>
        <v>509249150</v>
      </c>
      <c r="BX35" s="184">
        <f>+BW35/BF35-1</f>
        <v>0.27272642071994579</v>
      </c>
      <c r="BY35" s="155"/>
    </row>
    <row r="36" spans="1:121" s="8" customFormat="1" ht="30" customHeight="1" x14ac:dyDescent="0.2">
      <c r="A36" s="185" t="s">
        <v>108</v>
      </c>
      <c r="B36" s="148">
        <f>(+'Banca electronica1'!B32)/1000</f>
        <v>8800</v>
      </c>
      <c r="C36" s="148">
        <f>(+'Banca electronica1'!C32)/1000</f>
        <v>788450</v>
      </c>
      <c r="D36" s="148">
        <f>(+'Banca electronica1'!D32)/1000</f>
        <v>5779300</v>
      </c>
      <c r="E36" s="148">
        <f>(+'Banca electronica1'!E32)/1000</f>
        <v>16019600</v>
      </c>
      <c r="F36" s="148">
        <f>(+'Banca electronica1'!F32)/1000</f>
        <v>22596150</v>
      </c>
      <c r="G36" s="148">
        <f>(+'Banca electronica1'!G32)/1000</f>
        <v>15146550</v>
      </c>
      <c r="H36" s="148">
        <f>(+'Banca electronica1'!H32)/1000</f>
        <v>17380650</v>
      </c>
      <c r="I36" s="148">
        <f>(+'Banca electronica1'!I32)/1000</f>
        <v>19088850</v>
      </c>
      <c r="J36" s="148">
        <f>(+'Banca electronica1'!J32)/1000</f>
        <v>51616050</v>
      </c>
      <c r="K36" s="148">
        <f>(+'Banca electronica1'!K32)/1000</f>
        <v>20030150</v>
      </c>
      <c r="L36" s="148">
        <f>(+'Banca electronica1'!L32)/1000</f>
        <v>24106000</v>
      </c>
      <c r="M36" s="148">
        <f>(+'Banca electronica1'!M32)/1000</f>
        <v>22253000</v>
      </c>
      <c r="N36" s="148">
        <f>(+'Banca electronica1'!N32)/1000</f>
        <v>66389150</v>
      </c>
      <c r="O36" s="148">
        <f>(+'Banca electronica1'!O32)/1000</f>
        <v>24068250</v>
      </c>
      <c r="P36" s="148">
        <f>(+'Banca electronica1'!P32)/1000</f>
        <v>24640300</v>
      </c>
      <c r="Q36" s="148">
        <f>(+'Banca electronica1'!Q32)/1000</f>
        <v>20890550</v>
      </c>
      <c r="R36" s="148">
        <f>(+'Banca electronica1'!R32)/1000</f>
        <v>69599100</v>
      </c>
      <c r="S36" s="148">
        <f>(+'Banca electronica1'!S32)/1000</f>
        <v>23033650</v>
      </c>
      <c r="T36" s="148">
        <f>(+'Banca electronica1'!T32)/1000</f>
        <v>22126050</v>
      </c>
      <c r="U36" s="148">
        <f>(+'Banca electronica1'!U32)/1000</f>
        <v>34325000</v>
      </c>
      <c r="V36" s="148">
        <f>(+'Banca electronica1'!V32)/1000</f>
        <v>79484700</v>
      </c>
      <c r="W36" s="148">
        <f>(+'Banca electronica1'!W32)/1000</f>
        <v>267089000</v>
      </c>
      <c r="X36" s="148">
        <f>(+'Banca electronica1'!X32)/1000</f>
        <v>289685150</v>
      </c>
      <c r="Y36" s="148">
        <f>(+'Banca electronica1'!Y32)/1000</f>
        <v>24420300</v>
      </c>
      <c r="Z36" s="148">
        <f>(+'Banca electronica1'!Z32)/1000</f>
        <v>24742400</v>
      </c>
      <c r="AA36" s="148">
        <f>(+'Banca electronica1'!AA32)/1000</f>
        <v>31781300</v>
      </c>
      <c r="AB36" s="148">
        <f>(+'Banca electronica1'!AB32)/1000</f>
        <v>80944000</v>
      </c>
      <c r="AC36" s="148">
        <f>(+'Banca electronica1'!AC32)/1000</f>
        <v>26771900</v>
      </c>
      <c r="AD36" s="148">
        <f>(+'Banca electronica1'!AD32)/1000</f>
        <v>33248650</v>
      </c>
      <c r="AE36" s="148">
        <f>(+'Banca electronica1'!AE32)/1000</f>
        <v>27088550</v>
      </c>
      <c r="AF36" s="148">
        <f>(+'Banca electronica1'!AF32)/1000</f>
        <v>87109100</v>
      </c>
      <c r="AG36" s="148">
        <f>(+'Banca electronica1'!AG32)/1000</f>
        <v>29712600</v>
      </c>
      <c r="AH36" s="148">
        <f>(+'Banca electronica1'!AH32)/1000</f>
        <v>31237000</v>
      </c>
      <c r="AI36" s="148">
        <f>(+'Banca electronica1'!AI32)/1000</f>
        <v>27933450</v>
      </c>
      <c r="AJ36" s="148">
        <f>(+'Banca electronica1'!AJ32)/1000</f>
        <v>88883050</v>
      </c>
      <c r="AK36" s="148">
        <f>(+'Banca electronica1'!AK32)/1000</f>
        <v>28751450</v>
      </c>
      <c r="AL36" s="148">
        <f>(+'Banca electronica1'!AL32)/1000</f>
        <v>26979700</v>
      </c>
      <c r="AM36" s="148">
        <f>(+'Banca electronica1'!AM32)/1000</f>
        <v>40428750</v>
      </c>
      <c r="AN36" s="148">
        <f>(+'Banca electronica1'!AN32)/1000</f>
        <v>96159900</v>
      </c>
      <c r="AO36" s="148">
        <f>(+'Banca electronica1'!AO32)/1000</f>
        <v>297364900</v>
      </c>
      <c r="AP36" s="148">
        <f>(+'Banca electronica1'!AP32)/1000</f>
        <v>27558650</v>
      </c>
      <c r="AQ36" s="148">
        <f>(+'Banca electronica1'!AQ32)/1000</f>
        <v>26649700</v>
      </c>
      <c r="AR36" s="148">
        <f>(+'Banca electronica1'!AR32)/1000</f>
        <v>31448300</v>
      </c>
      <c r="AS36" s="148">
        <f>(+'Banca electronica1'!AS32)/1000</f>
        <v>85656650</v>
      </c>
      <c r="AT36" s="148">
        <f>(+'Banca electronica1'!AT32)/1000</f>
        <v>31458800</v>
      </c>
      <c r="AU36" s="148">
        <f>(+'Banca electronica1'!AU32)/1000</f>
        <v>37750150</v>
      </c>
      <c r="AV36" s="148">
        <f>(+'Banca electronica1'!AV32)/1000</f>
        <v>27951200</v>
      </c>
      <c r="AW36" s="148">
        <f>(+'Banca electronica1'!AW32)/1000</f>
        <v>97160150</v>
      </c>
      <c r="AX36" s="148">
        <f>(+'Banca electronica1'!AX32)/1000</f>
        <v>34893350</v>
      </c>
      <c r="AY36" s="148">
        <f>(+'Banca electronica1'!AY32)/1000</f>
        <v>36240400</v>
      </c>
      <c r="AZ36" s="148">
        <f>(+'Banca electronica1'!AZ32)/1000</f>
        <v>31843300</v>
      </c>
      <c r="BA36" s="148">
        <f>(+'Banca electronica1'!BA32)/1000</f>
        <v>102977050</v>
      </c>
      <c r="BB36" s="148">
        <f>(+'Banca electronica1'!BB32)/1000</f>
        <v>34121200</v>
      </c>
      <c r="BC36" s="148">
        <f>(+'Banca electronica1'!BC32)/1000</f>
        <v>28846300</v>
      </c>
      <c r="BD36" s="148">
        <f>(+'Banca electronica1'!BD32)/1000</f>
        <v>47193250</v>
      </c>
      <c r="BE36" s="148">
        <f>(+'Banca electronica1'!BE32)/1000</f>
        <v>110160750</v>
      </c>
      <c r="BF36" s="148">
        <f>(+'Banca electronica1'!BF32)/1000</f>
        <v>395954600</v>
      </c>
      <c r="BG36" s="148">
        <f>(+'Banca electronica1'!BG32)/1000</f>
        <v>32103150</v>
      </c>
      <c r="BH36" s="148">
        <f>(+'Banca electronica1'!BH32)/1000</f>
        <v>32480450</v>
      </c>
      <c r="BI36" s="148">
        <f>(+'Banca electronica1'!BI32)/1000</f>
        <v>41295350</v>
      </c>
      <c r="BJ36" s="148">
        <f>(+'Banca electronica1'!BJ32)/1000</f>
        <v>105878950</v>
      </c>
      <c r="BK36" s="148">
        <f>(+'Banca electronica1'!BK32)/1000</f>
        <v>42448600</v>
      </c>
      <c r="BL36" s="148">
        <f>(+'Banca electronica1'!BL32)/1000</f>
        <v>45169450</v>
      </c>
      <c r="BM36" s="148">
        <f>(+'Banca electronica1'!BM32)/1000</f>
        <v>36046650</v>
      </c>
      <c r="BN36" s="148">
        <f>(+'Banca electronica1'!BN32)/1000</f>
        <v>123664700</v>
      </c>
      <c r="BO36" s="148">
        <f>(+'Banca electronica1'!BO32)/1000</f>
        <v>47531750</v>
      </c>
      <c r="BP36" s="148">
        <f>(+'Banca electronica1'!BP32)/1000</f>
        <v>45374650</v>
      </c>
      <c r="BQ36" s="148">
        <f>(+'Banca electronica1'!BQ32)/1000</f>
        <v>39473700</v>
      </c>
      <c r="BR36" s="148">
        <f>(+'Banca electronica1'!BR32)/1000</f>
        <v>132380100</v>
      </c>
      <c r="BS36" s="148">
        <f>(+'Banca electronica1'!BS32)/1000</f>
        <v>45403400</v>
      </c>
      <c r="BT36" s="148">
        <f>(+'Banca electronica1'!BT32)/1000</f>
        <v>37546000</v>
      </c>
      <c r="BU36" s="148">
        <f>(+'Banca electronica1'!BU32)/1000</f>
        <v>60514150</v>
      </c>
      <c r="BV36" s="148">
        <f>(+'Banca electronica1'!BV32)/1000</f>
        <v>143463550</v>
      </c>
      <c r="BW36" s="148">
        <f>(+'Banca electronica1'!BW32)/1000</f>
        <v>505387300</v>
      </c>
      <c r="BX36" s="187">
        <f>+BW36/BF36-1</f>
        <v>0.2763768876532815</v>
      </c>
      <c r="BY36" s="154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</row>
    <row r="37" spans="1:121" s="8" customFormat="1" ht="30" customHeight="1" x14ac:dyDescent="0.2">
      <c r="A37" s="185" t="s">
        <v>109</v>
      </c>
      <c r="B37" s="148">
        <f>(+'Banca electronica1'!B33)/1000</f>
        <v>175</v>
      </c>
      <c r="C37" s="148">
        <f>(+'Banca electronica1'!C33)/1000</f>
        <v>4205.1850000000004</v>
      </c>
      <c r="D37" s="148">
        <f>(+'Banca electronica1'!D33)/1000</f>
        <v>26282</v>
      </c>
      <c r="E37" s="148">
        <f>(+'Banca electronica1'!E33)/1000</f>
        <v>27428.5</v>
      </c>
      <c r="F37" s="148">
        <f>(+'Banca electronica1'!F33)/1000</f>
        <v>58090.684999999998</v>
      </c>
      <c r="G37" s="148">
        <f>(+'Banca electronica1'!G33)/1000</f>
        <v>54960</v>
      </c>
      <c r="H37" s="148">
        <f>(+'Banca electronica1'!H33)/1000</f>
        <v>54999.45</v>
      </c>
      <c r="I37" s="148">
        <f>(+'Banca electronica1'!I33)/1000</f>
        <v>59573.8</v>
      </c>
      <c r="J37" s="148">
        <f>(+'Banca electronica1'!J33)/1000</f>
        <v>169533.25</v>
      </c>
      <c r="K37" s="148">
        <f>(+'Banca electronica1'!K33)/1000</f>
        <v>30050</v>
      </c>
      <c r="L37" s="148">
        <f>(+'Banca electronica1'!L33)/1000</f>
        <v>28010</v>
      </c>
      <c r="M37" s="148">
        <f>(+'Banca electronica1'!M33)/1000</f>
        <v>36400</v>
      </c>
      <c r="N37" s="148">
        <f>(+'Banca electronica1'!N33)/1000</f>
        <v>94460</v>
      </c>
      <c r="O37" s="148">
        <f>(+'Banca electronica1'!O33)/1000</f>
        <v>18725.5</v>
      </c>
      <c r="P37" s="148">
        <f>(+'Banca electronica1'!P33)/1000</f>
        <v>113800.2</v>
      </c>
      <c r="Q37" s="148">
        <f>(+'Banca electronica1'!Q33)/1000</f>
        <v>107051.7</v>
      </c>
      <c r="R37" s="148">
        <f>(+'Banca electronica1'!R33)/1000</f>
        <v>239577.4</v>
      </c>
      <c r="S37" s="148">
        <f>(+'Banca electronica1'!S33)/1000</f>
        <v>38975</v>
      </c>
      <c r="T37" s="148">
        <f>(+'Banca electronica1'!T33)/1000</f>
        <v>64658.36</v>
      </c>
      <c r="U37" s="148">
        <f>(+'Banca electronica1'!U33)/1000</f>
        <v>54556.377</v>
      </c>
      <c r="V37" s="148">
        <f>(+'Banca electronica1'!V33)/1000</f>
        <v>158189.73699999999</v>
      </c>
      <c r="W37" s="148">
        <f>(+'Banca electronica1'!W33)/1000</f>
        <v>661760.38699999999</v>
      </c>
      <c r="X37" s="148">
        <f>(+'Banca electronica1'!X33)/1000</f>
        <v>719851.07200000004</v>
      </c>
      <c r="Y37" s="148">
        <f>(+'Banca electronica1'!Y33)/1000</f>
        <v>20560</v>
      </c>
      <c r="Z37" s="148">
        <f>(+'Banca electronica1'!Z33)/1000</f>
        <v>73640</v>
      </c>
      <c r="AA37" s="148">
        <f>(+'Banca electronica1'!AA33)/1000</f>
        <v>79865</v>
      </c>
      <c r="AB37" s="148">
        <f>(+'Banca electronica1'!AB33)/1000</f>
        <v>174065</v>
      </c>
      <c r="AC37" s="148">
        <f>(+'Banca electronica1'!AC33)/1000</f>
        <v>37115.815000000002</v>
      </c>
      <c r="AD37" s="148">
        <f>(+'Banca electronica1'!AD33)/1000</f>
        <v>186750.027</v>
      </c>
      <c r="AE37" s="148">
        <f>(+'Banca electronica1'!AE33)/1000</f>
        <v>58605</v>
      </c>
      <c r="AF37" s="148">
        <f>(+'Banca electronica1'!AF33)/1000</f>
        <v>282470.842</v>
      </c>
      <c r="AG37" s="148">
        <f>(+'Banca electronica1'!AG33)/1000</f>
        <v>107021.003</v>
      </c>
      <c r="AH37" s="148">
        <f>(+'Banca electronica1'!AH33)/1000</f>
        <v>101962.478</v>
      </c>
      <c r="AI37" s="148">
        <f>(+'Banca electronica1'!AI33)/1000</f>
        <v>27535</v>
      </c>
      <c r="AJ37" s="148">
        <f>(+'Banca electronica1'!AJ33)/1000</f>
        <v>236518.481</v>
      </c>
      <c r="AK37" s="148">
        <f>(+'Banca electronica1'!AK33)/1000</f>
        <v>119512.512</v>
      </c>
      <c r="AL37" s="148">
        <f>(+'Banca electronica1'!AL33)/1000</f>
        <v>127621.55100000001</v>
      </c>
      <c r="AM37" s="148">
        <f>(+'Banca electronica1'!AM33)/1000</f>
        <v>119074</v>
      </c>
      <c r="AN37" s="148">
        <f>(+'Banca electronica1'!AN33)/1000</f>
        <v>366208.06300000002</v>
      </c>
      <c r="AO37" s="148">
        <f>(+'Banca electronica1'!AO33)/1000</f>
        <v>812128.32299999997</v>
      </c>
      <c r="AP37" s="148">
        <f>(+'Banca electronica1'!AP33)/1000</f>
        <v>98620</v>
      </c>
      <c r="AQ37" s="148">
        <f>(+'Banca electronica1'!AQ33)/1000</f>
        <v>112782.10799999999</v>
      </c>
      <c r="AR37" s="148">
        <f>(+'Banca electronica1'!AR33)/1000</f>
        <v>76516</v>
      </c>
      <c r="AS37" s="148">
        <f>(+'Banca electronica1'!AS33)/1000</f>
        <v>287918.10800000001</v>
      </c>
      <c r="AT37" s="148">
        <f>(+'Banca electronica1'!AT33)/1000</f>
        <v>85957.5</v>
      </c>
      <c r="AU37" s="148">
        <f>(+'Banca electronica1'!AU33)/1000</f>
        <v>99924.5</v>
      </c>
      <c r="AV37" s="148">
        <f>(+'Banca electronica1'!AV33)/1000</f>
        <v>162792.253</v>
      </c>
      <c r="AW37" s="148">
        <f>(+'Banca electronica1'!AW33)/1000</f>
        <v>348674.25300000003</v>
      </c>
      <c r="AX37" s="148">
        <f>(+'Banca electronica1'!AX33)/1000</f>
        <v>72322.5</v>
      </c>
      <c r="AY37" s="148">
        <f>(+'Banca electronica1'!AY33)/1000</f>
        <v>146304</v>
      </c>
      <c r="AZ37" s="148">
        <f>(+'Banca electronica1'!AZ33)/1000</f>
        <v>181590.74299999999</v>
      </c>
      <c r="BA37" s="148">
        <f>(+'Banca electronica1'!BA33)/1000</f>
        <v>400217.24300000002</v>
      </c>
      <c r="BB37" s="148">
        <f>(+'Banca electronica1'!BB33)/1000</f>
        <v>160960</v>
      </c>
      <c r="BC37" s="148">
        <f>(+'Banca electronica1'!BC33)/1000</f>
        <v>90575</v>
      </c>
      <c r="BD37" s="148">
        <f>(+'Banca electronica1'!BD33)/1000</f>
        <v>158527.5</v>
      </c>
      <c r="BE37" s="148">
        <f>(+'Banca electronica1'!BE33)/1000</f>
        <v>410062.5</v>
      </c>
      <c r="BF37" s="148">
        <f>(+'Banca electronica1'!BF33)/1000</f>
        <v>1446872.1040000001</v>
      </c>
      <c r="BG37" s="148">
        <f>(+'Banca electronica1'!BG33)/1000</f>
        <v>128245.5</v>
      </c>
      <c r="BH37" s="148">
        <f>(+'Banca electronica1'!BH33)/1000</f>
        <v>276365</v>
      </c>
      <c r="BI37" s="148">
        <f>(+'Banca electronica1'!BI33)/1000</f>
        <v>393257.5</v>
      </c>
      <c r="BJ37" s="148">
        <f>(+'Banca electronica1'!BJ33)/1000</f>
        <v>797868</v>
      </c>
      <c r="BK37" s="148">
        <f>(+'Banca electronica1'!BK33)/1000</f>
        <v>213975.07699999999</v>
      </c>
      <c r="BL37" s="148">
        <f>(+'Banca electronica1'!BL33)/1000</f>
        <v>104669.5</v>
      </c>
      <c r="BM37" s="148">
        <f>(+'Banca electronica1'!BM33)/1000</f>
        <v>659729</v>
      </c>
      <c r="BN37" s="148">
        <f>(+'Banca electronica1'!BN33)/1000</f>
        <v>978373.57700000005</v>
      </c>
      <c r="BO37" s="148">
        <f>(+'Banca electronica1'!BO33)/1000</f>
        <v>548007.53799999994</v>
      </c>
      <c r="BP37" s="148">
        <f>(+'Banca electronica1'!BP33)/1000</f>
        <v>300587.16100000002</v>
      </c>
      <c r="BQ37" s="148">
        <f>(+'Banca electronica1'!BQ33)/1000</f>
        <v>216892.69</v>
      </c>
      <c r="BR37" s="148">
        <f>(+'Banca electronica1'!BR33)/1000</f>
        <v>1065487.389</v>
      </c>
      <c r="BS37" s="148">
        <f>(+'Banca electronica1'!BS33)/1000</f>
        <v>205759.15</v>
      </c>
      <c r="BT37" s="148">
        <f>(+'Banca electronica1'!BT33)/1000</f>
        <v>243822.73800000001</v>
      </c>
      <c r="BU37" s="148">
        <f>(+'Banca electronica1'!BU33)/1000</f>
        <v>193221.91399999999</v>
      </c>
      <c r="BV37" s="148">
        <f>(+'Banca electronica1'!BV33)/1000</f>
        <v>642803.80200000003</v>
      </c>
      <c r="BW37" s="148">
        <f>(+'Banca electronica1'!BW33)/1000</f>
        <v>3484532.7680000002</v>
      </c>
      <c r="BX37" s="187">
        <f>+BW37/BF37-1</f>
        <v>1.4083212043184159</v>
      </c>
      <c r="BY37" s="154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  <c r="DC37" s="9"/>
      <c r="DD37" s="9"/>
      <c r="DE37" s="9"/>
      <c r="DF37" s="9"/>
      <c r="DG37" s="9"/>
      <c r="DH37" s="9"/>
      <c r="DI37" s="9"/>
      <c r="DJ37" s="9"/>
      <c r="DK37" s="9"/>
      <c r="DL37" s="9"/>
      <c r="DM37" s="9"/>
      <c r="DN37" s="9"/>
      <c r="DO37" s="9"/>
      <c r="DP37" s="9"/>
      <c r="DQ37" s="9"/>
    </row>
    <row r="38" spans="1:121" s="8" customFormat="1" ht="30" customHeight="1" x14ac:dyDescent="0.2">
      <c r="A38" s="185" t="s">
        <v>110</v>
      </c>
      <c r="B38" s="148" t="e">
        <f>(+'Banca electronica1'!B34)/1000</f>
        <v>#REF!</v>
      </c>
      <c r="C38" s="148" t="e">
        <f>(+'Banca electronica1'!C34)/1000</f>
        <v>#REF!</v>
      </c>
      <c r="D38" s="148" t="e">
        <f>(+'Banca electronica1'!D34)/1000</f>
        <v>#REF!</v>
      </c>
      <c r="E38" s="148" t="e">
        <f>(+'Banca electronica1'!E34)/1000</f>
        <v>#REF!</v>
      </c>
      <c r="F38" s="148" t="e">
        <f>(+'Banca electronica1'!F34)/1000</f>
        <v>#REF!</v>
      </c>
      <c r="G38" s="148" t="e">
        <f>(+'Banca electronica1'!G34)/1000</f>
        <v>#REF!</v>
      </c>
      <c r="H38" s="148" t="e">
        <f>(+'Banca electronica1'!H34)/1000</f>
        <v>#REF!</v>
      </c>
      <c r="I38" s="148" t="e">
        <f>(+'Banca electronica1'!I34)/1000</f>
        <v>#REF!</v>
      </c>
      <c r="J38" s="148" t="e">
        <f>(+'Banca electronica1'!J34)/1000</f>
        <v>#REF!</v>
      </c>
      <c r="K38" s="148" t="e">
        <f>(+'Banca electronica1'!K34)/1000</f>
        <v>#REF!</v>
      </c>
      <c r="L38" s="148" t="e">
        <f>(+'Banca electronica1'!L34)/1000</f>
        <v>#REF!</v>
      </c>
      <c r="M38" s="148" t="e">
        <f>(+'Banca electronica1'!M34)/1000</f>
        <v>#REF!</v>
      </c>
      <c r="N38" s="148" t="e">
        <f>(+'Banca electronica1'!N34)/1000</f>
        <v>#REF!</v>
      </c>
      <c r="O38" s="148" t="e">
        <f>(+'Banca electronica1'!O34)/1000</f>
        <v>#REF!</v>
      </c>
      <c r="P38" s="148" t="e">
        <f>(+'Banca electronica1'!P34)/1000</f>
        <v>#REF!</v>
      </c>
      <c r="Q38" s="148" t="e">
        <f>(+'Banca electronica1'!Q34)/1000</f>
        <v>#REF!</v>
      </c>
      <c r="R38" s="148" t="e">
        <f>(+'Banca electronica1'!R34)/1000</f>
        <v>#REF!</v>
      </c>
      <c r="S38" s="148" t="e">
        <f>(+'Banca electronica1'!S34)/1000</f>
        <v>#REF!</v>
      </c>
      <c r="T38" s="148" t="e">
        <f>(+'Banca electronica1'!T34)/1000</f>
        <v>#REF!</v>
      </c>
      <c r="U38" s="148" t="e">
        <f>(+'Banca electronica1'!U34)/1000</f>
        <v>#REF!</v>
      </c>
      <c r="V38" s="148" t="e">
        <f>(+'Banca electronica1'!V34)/1000</f>
        <v>#REF!</v>
      </c>
      <c r="W38" s="148" t="e">
        <f>(+'Banca electronica1'!W34)/1000</f>
        <v>#REF!</v>
      </c>
      <c r="X38" s="148" t="e">
        <f>(+'Banca electronica1'!X34)/1000</f>
        <v>#REF!</v>
      </c>
      <c r="Y38" s="148">
        <f>(+'Banca electronica1'!Y34)/1000</f>
        <v>0</v>
      </c>
      <c r="Z38" s="148">
        <f>(+'Banca electronica1'!Z34)/1000</f>
        <v>49200</v>
      </c>
      <c r="AA38" s="148">
        <f>(+'Banca electronica1'!AA34)/1000</f>
        <v>333950</v>
      </c>
      <c r="AB38" s="148">
        <f>(+'Banca electronica1'!AB34)/1000</f>
        <v>383150</v>
      </c>
      <c r="AC38" s="148">
        <f>(+'Banca electronica1'!AC34)/1000</f>
        <v>268400</v>
      </c>
      <c r="AD38" s="148">
        <f>(+'Banca electronica1'!AD34)/1000</f>
        <v>303350</v>
      </c>
      <c r="AE38" s="148">
        <f>(+'Banca electronica1'!AE34)/1000</f>
        <v>300200</v>
      </c>
      <c r="AF38" s="148">
        <f>(+'Banca electronica1'!AF34)/1000</f>
        <v>871950</v>
      </c>
      <c r="AG38" s="148">
        <f>(+'Banca electronica1'!AG34)/1000</f>
        <v>325750</v>
      </c>
      <c r="AH38" s="148">
        <f>(+'Banca electronica1'!AH34)/1000</f>
        <v>351400</v>
      </c>
      <c r="AI38" s="148">
        <f>(+'Banca electronica1'!AI34)/1000</f>
        <v>313450</v>
      </c>
      <c r="AJ38" s="148">
        <f>(+'Banca electronica1'!AJ34)/1000</f>
        <v>990600</v>
      </c>
      <c r="AK38" s="148">
        <f>(+'Banca electronica1'!AK34)/1000</f>
        <v>324550</v>
      </c>
      <c r="AL38" s="148">
        <f>(+'Banca electronica1'!AL34)/1000</f>
        <v>306000</v>
      </c>
      <c r="AM38" s="148">
        <f>(+'Banca electronica1'!AM34)/1000</f>
        <v>392800</v>
      </c>
      <c r="AN38" s="148">
        <f>(+'Banca electronica1'!AN34)/1000</f>
        <v>1023350</v>
      </c>
      <c r="AO38" s="148">
        <f>(+'Banca electronica1'!AO34)/1000</f>
        <v>2638500</v>
      </c>
      <c r="AP38" s="148">
        <f>(+'Banca electronica1'!AP34)/1000</f>
        <v>364900</v>
      </c>
      <c r="AQ38" s="148">
        <f>(+'Banca electronica1'!AQ34)/1000</f>
        <v>302850</v>
      </c>
      <c r="AR38" s="148">
        <f>(+'Banca electronica1'!AR34)/1000</f>
        <v>357350</v>
      </c>
      <c r="AS38" s="148">
        <f>(+'Banca electronica1'!AS34)/1000</f>
        <v>1025100</v>
      </c>
      <c r="AT38" s="148">
        <f>(+'Banca electronica1'!AT34)/1000</f>
        <v>335800</v>
      </c>
      <c r="AU38" s="148">
        <f>(+'Banca electronica1'!AU34)/1000</f>
        <v>331650</v>
      </c>
      <c r="AV38" s="148">
        <f>(+'Banca electronica1'!AV34)/1000</f>
        <v>313650</v>
      </c>
      <c r="AW38" s="148">
        <f>(+'Banca electronica1'!AW34)/1000</f>
        <v>981100</v>
      </c>
      <c r="AX38" s="148">
        <f>(+'Banca electronica1'!AX34)/1000</f>
        <v>389300</v>
      </c>
      <c r="AY38" s="148">
        <f>(+'Banca electronica1'!AY34)/1000</f>
        <v>395000</v>
      </c>
      <c r="AZ38" s="148">
        <f>(+'Banca electronica1'!AZ34)/1000</f>
        <v>360350</v>
      </c>
      <c r="BA38" s="148">
        <f>(+'Banca electronica1'!BA34)/1000</f>
        <v>1144650</v>
      </c>
      <c r="BB38" s="148">
        <f>(+'Banca electronica1'!BB34)/1000</f>
        <v>339600</v>
      </c>
      <c r="BC38" s="148">
        <f>(+'Banca electronica1'!BC34)/1000</f>
        <v>274950</v>
      </c>
      <c r="BD38" s="148">
        <f>(+'Banca electronica1'!BD34)/1000</f>
        <v>404600</v>
      </c>
      <c r="BE38" s="148">
        <f>(+'Banca electronica1'!BE34)/1000</f>
        <v>1019150</v>
      </c>
      <c r="BF38" s="148">
        <f>(+'Banca electronica1'!BF34)/1000</f>
        <v>4170000</v>
      </c>
      <c r="BG38" s="148">
        <f>(+'Banca electronica1'!BG34)/1000</f>
        <v>329900</v>
      </c>
      <c r="BH38" s="148">
        <f>(+'Banca electronica1'!BH34)/1000</f>
        <v>302550</v>
      </c>
      <c r="BI38" s="148">
        <f>(+'Banca electronica1'!BI34)/1000</f>
        <v>32850</v>
      </c>
      <c r="BJ38" s="148">
        <f>(+'Banca electronica1'!BJ34)/1000</f>
        <v>665300</v>
      </c>
      <c r="BK38" s="148">
        <f>(+'Banca electronica1'!BK34)/1000</f>
        <v>308950</v>
      </c>
      <c r="BL38" s="148">
        <f>(+'Banca electronica1'!BL34)/1000</f>
        <v>361250</v>
      </c>
      <c r="BM38" s="148">
        <f>(+'Banca electronica1'!BM34)/1000</f>
        <v>315100</v>
      </c>
      <c r="BN38" s="148">
        <f>(+'Banca electronica1'!BN34)/1000</f>
        <v>985300</v>
      </c>
      <c r="BO38" s="148">
        <f>(+'Banca electronica1'!BO34)/1000</f>
        <v>354400</v>
      </c>
      <c r="BP38" s="148">
        <f>(+'Banca electronica1'!BP34)/1000</f>
        <v>374700</v>
      </c>
      <c r="BQ38" s="148">
        <f>(+'Banca electronica1'!BQ34)/1000</f>
        <v>347100</v>
      </c>
      <c r="BR38" s="148">
        <f>(+'Banca electronica1'!BR34)/1000</f>
        <v>1076200</v>
      </c>
      <c r="BS38" s="148">
        <f>(+'Banca electronica1'!BS34)/1000</f>
        <v>361400</v>
      </c>
      <c r="BT38" s="148">
        <f>(+'Banca electronica1'!BT34)/1000</f>
        <v>326700</v>
      </c>
      <c r="BU38" s="148">
        <f>(+'Banca electronica1'!BU34)/1000</f>
        <v>446950</v>
      </c>
      <c r="BV38" s="148">
        <f>(+'Banca electronica1'!BV34)/1000</f>
        <v>1135050</v>
      </c>
      <c r="BW38" s="148">
        <f>(+'Banca electronica1'!BW34)/1000</f>
        <v>3861850</v>
      </c>
      <c r="BX38" s="187">
        <f>+BW38/BF38-1</f>
        <v>-7.3896882494004834E-2</v>
      </c>
      <c r="BY38" s="154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  <c r="DE38" s="9"/>
      <c r="DF38" s="9"/>
      <c r="DG38" s="9"/>
      <c r="DH38" s="9"/>
      <c r="DI38" s="9"/>
      <c r="DJ38" s="9"/>
      <c r="DK38" s="9"/>
      <c r="DL38" s="9"/>
      <c r="DM38" s="9"/>
      <c r="DN38" s="9"/>
      <c r="DO38" s="9"/>
      <c r="DP38" s="9"/>
      <c r="DQ38" s="9"/>
    </row>
    <row r="39" spans="1:121" ht="14.25" customHeight="1" x14ac:dyDescent="0.2">
      <c r="A39" s="183"/>
      <c r="B39" s="148"/>
      <c r="C39" s="148"/>
      <c r="D39" s="148"/>
      <c r="E39" s="148"/>
      <c r="F39" s="148"/>
      <c r="G39" s="148"/>
      <c r="H39" s="148"/>
      <c r="I39" s="148"/>
      <c r="J39" s="148"/>
      <c r="K39" s="148"/>
      <c r="L39" s="148"/>
      <c r="M39" s="148"/>
      <c r="N39" s="148"/>
      <c r="O39" s="148"/>
      <c r="P39" s="148"/>
      <c r="Q39" s="148"/>
      <c r="R39" s="148"/>
      <c r="S39" s="148"/>
      <c r="T39" s="148"/>
      <c r="U39" s="148"/>
      <c r="V39" s="148"/>
      <c r="W39" s="148"/>
      <c r="X39" s="148"/>
      <c r="Y39" s="148"/>
      <c r="Z39" s="148"/>
      <c r="AA39" s="148"/>
      <c r="AB39" s="148"/>
      <c r="AC39" s="148"/>
      <c r="AD39" s="148"/>
      <c r="AE39" s="148"/>
      <c r="AF39" s="148"/>
      <c r="AG39" s="148"/>
      <c r="AH39" s="148"/>
      <c r="AI39" s="148"/>
      <c r="AJ39" s="148"/>
      <c r="AK39" s="148"/>
      <c r="AL39" s="148"/>
      <c r="AM39" s="148"/>
      <c r="AN39" s="148"/>
      <c r="AO39" s="148"/>
      <c r="AP39" s="148"/>
      <c r="AQ39" s="148"/>
      <c r="AR39" s="148"/>
      <c r="AS39" s="148"/>
      <c r="AT39" s="148"/>
      <c r="AU39" s="148"/>
      <c r="AV39" s="148"/>
      <c r="AW39" s="148"/>
      <c r="AX39" s="148"/>
      <c r="AY39" s="148"/>
      <c r="AZ39" s="148"/>
      <c r="BA39" s="148"/>
      <c r="BB39" s="148"/>
      <c r="BC39" s="148"/>
      <c r="BD39" s="148"/>
      <c r="BE39" s="148"/>
      <c r="BF39" s="148"/>
      <c r="BG39" s="148"/>
      <c r="BH39" s="148"/>
      <c r="BI39" s="148"/>
      <c r="BJ39" s="148"/>
      <c r="BK39" s="148"/>
      <c r="BL39" s="148"/>
      <c r="BM39" s="148"/>
      <c r="BN39" s="148"/>
      <c r="BO39" s="148"/>
      <c r="BP39" s="148"/>
      <c r="BQ39" s="148"/>
      <c r="BR39" s="148"/>
      <c r="BS39" s="148"/>
      <c r="BT39" s="148"/>
      <c r="BU39" s="148"/>
      <c r="BV39" s="148"/>
      <c r="BW39" s="148"/>
      <c r="BX39" s="187"/>
      <c r="BY39" s="153"/>
    </row>
    <row r="40" spans="1:121" s="6" customFormat="1" ht="30" customHeight="1" x14ac:dyDescent="0.2">
      <c r="A40" s="183" t="s">
        <v>5</v>
      </c>
      <c r="B40" s="163"/>
      <c r="C40" s="163"/>
      <c r="D40" s="163"/>
      <c r="E40" s="163"/>
      <c r="F40" s="163"/>
      <c r="G40" s="163"/>
      <c r="H40" s="163"/>
      <c r="I40" s="163"/>
      <c r="J40" s="163"/>
      <c r="K40" s="163"/>
      <c r="L40" s="163"/>
      <c r="M40" s="163"/>
      <c r="N40" s="163"/>
      <c r="O40" s="163"/>
      <c r="P40" s="163"/>
      <c r="Q40" s="163"/>
      <c r="R40" s="163"/>
      <c r="S40" s="163"/>
      <c r="T40" s="163"/>
      <c r="U40" s="163"/>
      <c r="V40" s="163"/>
      <c r="W40" s="163"/>
      <c r="X40" s="163"/>
      <c r="Y40" s="163"/>
      <c r="Z40" s="163"/>
      <c r="AA40" s="163"/>
      <c r="AB40" s="163"/>
      <c r="AC40" s="163"/>
      <c r="AD40" s="163"/>
      <c r="AE40" s="163"/>
      <c r="AF40" s="163"/>
      <c r="AG40" s="163"/>
      <c r="AH40" s="163"/>
      <c r="AI40" s="163"/>
      <c r="AJ40" s="163"/>
      <c r="AK40" s="163"/>
      <c r="AL40" s="163"/>
      <c r="AM40" s="163"/>
      <c r="AN40" s="163"/>
      <c r="AO40" s="163"/>
      <c r="AP40" s="163"/>
      <c r="AQ40" s="163"/>
      <c r="AR40" s="163"/>
      <c r="AS40" s="163"/>
      <c r="AT40" s="163"/>
      <c r="AU40" s="163"/>
      <c r="AV40" s="163"/>
      <c r="AW40" s="163"/>
      <c r="AX40" s="163"/>
      <c r="AY40" s="163"/>
      <c r="AZ40" s="163"/>
      <c r="BA40" s="163"/>
      <c r="BB40" s="163"/>
      <c r="BC40" s="163"/>
      <c r="BD40" s="163"/>
      <c r="BE40" s="163"/>
      <c r="BF40" s="163"/>
      <c r="BG40" s="163"/>
      <c r="BH40" s="163"/>
      <c r="BI40" s="163"/>
      <c r="BJ40" s="163"/>
      <c r="BK40" s="163"/>
      <c r="BL40" s="163"/>
      <c r="BM40" s="163"/>
      <c r="BN40" s="163"/>
      <c r="BO40" s="163"/>
      <c r="BP40" s="163"/>
      <c r="BQ40" s="163"/>
      <c r="BR40" s="163"/>
      <c r="BS40" s="163"/>
      <c r="BT40" s="163"/>
      <c r="BU40" s="163"/>
      <c r="BV40" s="163"/>
      <c r="BW40" s="163"/>
      <c r="BX40" s="184"/>
      <c r="BY40" s="155"/>
    </row>
    <row r="41" spans="1:121" s="8" customFormat="1" ht="30" customHeight="1" x14ac:dyDescent="0.2">
      <c r="A41" s="185" t="s">
        <v>18</v>
      </c>
      <c r="B41" s="149">
        <f>+'Banca electronica1'!B37</f>
        <v>0</v>
      </c>
      <c r="C41" s="149">
        <f>+'Banca electronica1'!C37</f>
        <v>0</v>
      </c>
      <c r="D41" s="149">
        <f>+'Banca electronica1'!D37</f>
        <v>0</v>
      </c>
      <c r="E41" s="149">
        <f>+'Banca electronica1'!E37</f>
        <v>0</v>
      </c>
      <c r="F41" s="149">
        <f>+'Banca electronica1'!F37</f>
        <v>0</v>
      </c>
      <c r="G41" s="149" t="e">
        <f>+'Banca electronica1'!G37</f>
        <v>#REF!</v>
      </c>
      <c r="H41" s="149" t="e">
        <f>+'Banca electronica1'!H37</f>
        <v>#REF!</v>
      </c>
      <c r="I41" s="149" t="e">
        <f>+'Banca electronica1'!I37</f>
        <v>#REF!</v>
      </c>
      <c r="J41" s="149" t="e">
        <f>+'Banca electronica1'!J37</f>
        <v>#REF!</v>
      </c>
      <c r="K41" s="149" t="e">
        <f>+'Banca electronica1'!K37</f>
        <v>#REF!</v>
      </c>
      <c r="L41" s="149" t="e">
        <f>+'Banca electronica1'!L37</f>
        <v>#REF!</v>
      </c>
      <c r="M41" s="149" t="e">
        <f>+'Banca electronica1'!M37</f>
        <v>#REF!</v>
      </c>
      <c r="N41" s="149" t="e">
        <f>+'Banca electronica1'!N37</f>
        <v>#REF!</v>
      </c>
      <c r="O41" s="149" t="e">
        <f>+'Banca electronica1'!O37</f>
        <v>#REF!</v>
      </c>
      <c r="P41" s="149" t="e">
        <f>+'Banca electronica1'!P37</f>
        <v>#REF!</v>
      </c>
      <c r="Q41" s="149" t="e">
        <f>+'Banca electronica1'!Q37</f>
        <v>#REF!</v>
      </c>
      <c r="R41" s="149" t="e">
        <f>+'Banca electronica1'!R37</f>
        <v>#REF!</v>
      </c>
      <c r="S41" s="149">
        <f>+'Banca electronica1'!S37</f>
        <v>8</v>
      </c>
      <c r="T41" s="149">
        <f>+'Banca electronica1'!T37</f>
        <v>33</v>
      </c>
      <c r="U41" s="149">
        <f>+'Banca electronica1'!U37</f>
        <v>278</v>
      </c>
      <c r="V41" s="149">
        <f>+'Banca electronica1'!V37</f>
        <v>319</v>
      </c>
      <c r="W41" s="149">
        <f>+'Banca electronica1'!W37</f>
        <v>319</v>
      </c>
      <c r="X41" s="149">
        <f>+'Banca electronica1'!X37</f>
        <v>319</v>
      </c>
      <c r="Y41" s="149">
        <f>+'Banca electronica1'!Y37</f>
        <v>209</v>
      </c>
      <c r="Z41" s="149">
        <f>+'Banca electronica1'!Z37</f>
        <v>259</v>
      </c>
      <c r="AA41" s="149">
        <f>+'Banca electronica1'!AA37</f>
        <v>397</v>
      </c>
      <c r="AB41" s="149">
        <f>+'Banca electronica1'!AB37</f>
        <v>865</v>
      </c>
      <c r="AC41" s="149">
        <f>+'Banca electronica1'!AC37</f>
        <v>629</v>
      </c>
      <c r="AD41" s="149">
        <f>+'Banca electronica1'!AD37</f>
        <v>1199</v>
      </c>
      <c r="AE41" s="149">
        <f>+'Banca electronica1'!AE37</f>
        <v>1469</v>
      </c>
      <c r="AF41" s="149">
        <f>+'Banca electronica1'!AF37</f>
        <v>3297</v>
      </c>
      <c r="AG41" s="149">
        <f>+'Banca electronica1'!AG37</f>
        <v>1630</v>
      </c>
      <c r="AH41" s="149">
        <f>+'Banca electronica1'!AH37</f>
        <v>1784</v>
      </c>
      <c r="AI41" s="149">
        <f>+'Banca electronica1'!AI37</f>
        <v>1682</v>
      </c>
      <c r="AJ41" s="149">
        <f>+'Banca electronica1'!AJ37</f>
        <v>5096</v>
      </c>
      <c r="AK41" s="149">
        <f>+'Banca electronica1'!AK37</f>
        <v>1928</v>
      </c>
      <c r="AL41" s="149">
        <f>+'Banca electronica1'!AL37</f>
        <v>2150</v>
      </c>
      <c r="AM41" s="149">
        <f>+'Banca electronica1'!AM37</f>
        <v>2902</v>
      </c>
      <c r="AN41" s="149">
        <f>+'Banca electronica1'!AN37</f>
        <v>6980</v>
      </c>
      <c r="AO41" s="149">
        <f>+'Banca electronica1'!AO37</f>
        <v>12160</v>
      </c>
      <c r="AP41" s="149">
        <f>+'Banca electronica1'!AP37</f>
        <v>2310</v>
      </c>
      <c r="AQ41" s="149">
        <f>+'Banca electronica1'!AQ37</f>
        <v>2073</v>
      </c>
      <c r="AR41" s="149">
        <f>+'Banca electronica1'!AR37</f>
        <v>2508</v>
      </c>
      <c r="AS41" s="149">
        <f>+'Banca electronica1'!AS37</f>
        <v>6891</v>
      </c>
      <c r="AT41" s="149">
        <f>+'Banca electronica1'!AT37</f>
        <v>2311</v>
      </c>
      <c r="AU41" s="149">
        <f>+'Banca electronica1'!AU37</f>
        <v>2075</v>
      </c>
      <c r="AV41" s="149">
        <f>+'Banca electronica1'!AV37</f>
        <v>1839</v>
      </c>
      <c r="AW41" s="149">
        <f>+'Banca electronica1'!AW37</f>
        <v>6225</v>
      </c>
      <c r="AX41" s="149">
        <f>+'Banca electronica1'!AX37</f>
        <v>2167</v>
      </c>
      <c r="AY41" s="149">
        <f>+'Banca electronica1'!AY37</f>
        <v>2494</v>
      </c>
      <c r="AZ41" s="149">
        <f>+'Banca electronica1'!AZ37</f>
        <v>1973</v>
      </c>
      <c r="BA41" s="149">
        <f>+'Banca electronica1'!BA37</f>
        <v>6634</v>
      </c>
      <c r="BB41" s="149">
        <f>+'Banca electronica1'!BB37</f>
        <v>1863</v>
      </c>
      <c r="BC41" s="149">
        <f>+'Banca electronica1'!BC37</f>
        <v>2108</v>
      </c>
      <c r="BD41" s="149">
        <f>+'Banca electronica1'!BD37</f>
        <v>3079</v>
      </c>
      <c r="BE41" s="149">
        <f>+'Banca electronica1'!BE37</f>
        <v>7050</v>
      </c>
      <c r="BF41" s="149">
        <f>+'Banca electronica1'!BF37</f>
        <v>26800</v>
      </c>
      <c r="BG41" s="149">
        <f>+'Banca electronica1'!BG37</f>
        <v>2223</v>
      </c>
      <c r="BH41" s="149">
        <f>+'Banca electronica1'!BH37</f>
        <v>1532</v>
      </c>
      <c r="BI41" s="149">
        <f>+'Banca electronica1'!BI37</f>
        <v>2034</v>
      </c>
      <c r="BJ41" s="149">
        <f>+'Banca electronica1'!BJ37</f>
        <v>5789</v>
      </c>
      <c r="BK41" s="149">
        <f>+'Banca electronica1'!BK37</f>
        <v>1692</v>
      </c>
      <c r="BL41" s="149">
        <f>+'Banca electronica1'!BL37</f>
        <v>2426</v>
      </c>
      <c r="BM41" s="149">
        <f>+'Banca electronica1'!BM37</f>
        <v>2182</v>
      </c>
      <c r="BN41" s="149">
        <f>+'Banca electronica1'!BN37</f>
        <v>6300</v>
      </c>
      <c r="BO41" s="149">
        <f>+'Banca electronica1'!BO37</f>
        <v>2590</v>
      </c>
      <c r="BP41" s="149">
        <f>+'Banca electronica1'!BP37</f>
        <v>3024</v>
      </c>
      <c r="BQ41" s="149">
        <f>+'Banca electronica1'!BQ37</f>
        <v>3424</v>
      </c>
      <c r="BR41" s="149">
        <f>+'Banca electronica1'!BR37</f>
        <v>9038</v>
      </c>
      <c r="BS41" s="149">
        <f>+'Banca electronica1'!BS37</f>
        <v>3816</v>
      </c>
      <c r="BT41" s="149">
        <f>+'Banca electronica1'!BT37</f>
        <v>3813</v>
      </c>
      <c r="BU41" s="149">
        <f>+'Banca electronica1'!BU37</f>
        <v>5349</v>
      </c>
      <c r="BV41" s="149">
        <f>+'Banca electronica1'!BV37</f>
        <v>12978</v>
      </c>
      <c r="BW41" s="149">
        <f>+'Banca electronica1'!BW37</f>
        <v>34105</v>
      </c>
      <c r="BX41" s="186">
        <f>+BW41/BF41-1</f>
        <v>0.27257462686567169</v>
      </c>
      <c r="BY41" s="155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</row>
    <row r="42" spans="1:121" s="8" customFormat="1" ht="30" customHeight="1" thickBot="1" x14ac:dyDescent="0.25">
      <c r="A42" s="188" t="s">
        <v>111</v>
      </c>
      <c r="B42" s="189" t="e">
        <f>(+'Banca electronica1'!B38)/1000</f>
        <v>#REF!</v>
      </c>
      <c r="C42" s="189" t="e">
        <f>(+'Banca electronica1'!C38)/1000</f>
        <v>#REF!</v>
      </c>
      <c r="D42" s="189" t="e">
        <f>(+'Banca electronica1'!D38)/1000</f>
        <v>#REF!</v>
      </c>
      <c r="E42" s="189" t="e">
        <f>(+'Banca electronica1'!E38)/1000</f>
        <v>#REF!</v>
      </c>
      <c r="F42" s="189" t="e">
        <f>(+'Banca electronica1'!F38)/1000</f>
        <v>#REF!</v>
      </c>
      <c r="G42" s="189" t="e">
        <f>(+'Banca electronica1'!G38)/1000</f>
        <v>#REF!</v>
      </c>
      <c r="H42" s="189" t="e">
        <f>(+'Banca electronica1'!H38)/1000</f>
        <v>#REF!</v>
      </c>
      <c r="I42" s="189" t="e">
        <f>(+'Banca electronica1'!I38)/1000</f>
        <v>#REF!</v>
      </c>
      <c r="J42" s="189" t="e">
        <f>(+'Banca electronica1'!J38)/1000</f>
        <v>#REF!</v>
      </c>
      <c r="K42" s="189" t="e">
        <f>(+'Banca electronica1'!K38)/1000</f>
        <v>#REF!</v>
      </c>
      <c r="L42" s="189" t="e">
        <f>(+'Banca electronica1'!L38)/1000</f>
        <v>#REF!</v>
      </c>
      <c r="M42" s="189" t="e">
        <f>(+'Banca electronica1'!M38)/1000</f>
        <v>#REF!</v>
      </c>
      <c r="N42" s="189" t="e">
        <f>(+'Banca electronica1'!N38)/1000</f>
        <v>#REF!</v>
      </c>
      <c r="O42" s="189" t="e">
        <f>(+'Banca electronica1'!O38)/1000</f>
        <v>#REF!</v>
      </c>
      <c r="P42" s="189" t="e">
        <f>(+'Banca electronica1'!P38)/1000</f>
        <v>#REF!</v>
      </c>
      <c r="Q42" s="189" t="e">
        <f>(+'Banca electronica1'!Q38)/1000</f>
        <v>#REF!</v>
      </c>
      <c r="R42" s="189" t="e">
        <f>(+'Banca electronica1'!R38)/1000</f>
        <v>#REF!</v>
      </c>
      <c r="S42" s="189">
        <f>(+'Banca electronica1'!S38)/1000</f>
        <v>405</v>
      </c>
      <c r="T42" s="189">
        <f>(+'Banca electronica1'!T38)/1000</f>
        <v>3243.5</v>
      </c>
      <c r="U42" s="189">
        <f>(+'Banca electronica1'!U38)/1000</f>
        <v>153252.88200000001</v>
      </c>
      <c r="V42" s="189">
        <f>(+'Banca electronica1'!V38)/1000</f>
        <v>156901.38200000001</v>
      </c>
      <c r="W42" s="189">
        <f>(+'Banca electronica1'!W38)/1000</f>
        <v>156901.38200000001</v>
      </c>
      <c r="X42" s="189">
        <f>(+'Banca electronica1'!X38)/1000</f>
        <v>156901.38200000001</v>
      </c>
      <c r="Y42" s="189">
        <f>(+'Banca electronica1'!Y38)/1000</f>
        <v>94565.256999999998</v>
      </c>
      <c r="Z42" s="189">
        <f>(+'Banca electronica1'!Z38)/1000</f>
        <v>194920.60200000001</v>
      </c>
      <c r="AA42" s="189">
        <f>(+'Banca electronica1'!AA38)/1000</f>
        <v>241616.14300000001</v>
      </c>
      <c r="AB42" s="189">
        <f>(+'Banca electronica1'!AB38)/1000</f>
        <v>531102.00199999998</v>
      </c>
      <c r="AC42" s="189">
        <f>(+'Banca electronica1'!AC38)/1000</f>
        <v>443765.32299999997</v>
      </c>
      <c r="AD42" s="189">
        <f>(+'Banca electronica1'!AD38)/1000</f>
        <v>903172.65700000001</v>
      </c>
      <c r="AE42" s="189">
        <f>(+'Banca electronica1'!AE38)/1000</f>
        <v>1128490.5379999999</v>
      </c>
      <c r="AF42" s="189">
        <f>(+'Banca electronica1'!AF38)/1000</f>
        <v>2475428.5180000002</v>
      </c>
      <c r="AG42" s="189">
        <f>(+'Banca electronica1'!AG38)/1000</f>
        <v>1133615.841</v>
      </c>
      <c r="AH42" s="189">
        <f>(+'Banca electronica1'!AH38)/1000</f>
        <v>1256080.03</v>
      </c>
      <c r="AI42" s="189">
        <f>(+'Banca electronica1'!AI38)/1000</f>
        <v>1064980.4890000001</v>
      </c>
      <c r="AJ42" s="189">
        <f>(+'Banca electronica1'!AJ38)/1000</f>
        <v>3454676.36</v>
      </c>
      <c r="AK42" s="189">
        <f>(+'Banca electronica1'!AK38)/1000</f>
        <v>1234984.4879999999</v>
      </c>
      <c r="AL42" s="189">
        <f>(+'Banca electronica1'!AL38)/1000</f>
        <v>1522120.2080000001</v>
      </c>
      <c r="AM42" s="189">
        <f>(+'Banca electronica1'!AM38)/1000</f>
        <v>2716123.503</v>
      </c>
      <c r="AN42" s="189">
        <f>(+'Banca electronica1'!AN38)/1000</f>
        <v>5473228.199</v>
      </c>
      <c r="AO42" s="189">
        <f>(+'Banca electronica1'!AO38)/1000</f>
        <v>9177330.3829999994</v>
      </c>
      <c r="AP42" s="189">
        <f>(+'Banca electronica1'!AP38)/1000</f>
        <v>1797532.6850000001</v>
      </c>
      <c r="AQ42" s="189">
        <f>(+'Banca electronica1'!AQ38)/1000</f>
        <v>1651889.352</v>
      </c>
      <c r="AR42" s="189">
        <f>(+'Banca electronica1'!AR38)/1000</f>
        <v>1931357.841</v>
      </c>
      <c r="AS42" s="189">
        <f>(+'Banca electronica1'!AS38)/1000</f>
        <v>5380779.8779999996</v>
      </c>
      <c r="AT42" s="189">
        <f>(+'Banca electronica1'!AT38)/1000</f>
        <v>1947058.321</v>
      </c>
      <c r="AU42" s="189">
        <f>(+'Banca electronica1'!AU38)/1000</f>
        <v>1626808.86</v>
      </c>
      <c r="AV42" s="189">
        <f>(+'Banca electronica1'!AV38)/1000</f>
        <v>1483749.4240000001</v>
      </c>
      <c r="AW42" s="189">
        <f>(+'Banca electronica1'!AW38)/1000</f>
        <v>5057616.6050000004</v>
      </c>
      <c r="AX42" s="189">
        <f>(+'Banca electronica1'!AX38)/1000</f>
        <v>1823848.5330000001</v>
      </c>
      <c r="AY42" s="189">
        <f>(+'Banca electronica1'!AY38)/1000</f>
        <v>2136450.111</v>
      </c>
      <c r="AZ42" s="189">
        <f>(+'Banca electronica1'!AZ38)/1000</f>
        <v>1707297.666</v>
      </c>
      <c r="BA42" s="189">
        <f>(+'Banca electronica1'!BA38)/1000</f>
        <v>5667596.3099999996</v>
      </c>
      <c r="BB42" s="189">
        <f>(+'Banca electronica1'!BB38)/1000</f>
        <v>1660709.101</v>
      </c>
      <c r="BC42" s="189">
        <f>(+'Banca electronica1'!BC38)/1000</f>
        <v>1823934.973</v>
      </c>
      <c r="BD42" s="189">
        <f>(+'Banca electronica1'!BD38)/1000</f>
        <v>3116532.9959999998</v>
      </c>
      <c r="BE42" s="189">
        <f>(+'Banca electronica1'!BE38)/1000</f>
        <v>6601177.0700000003</v>
      </c>
      <c r="BF42" s="189">
        <f>(+'Banca electronica1'!BF38)/1000</f>
        <v>22707169.863000002</v>
      </c>
      <c r="BG42" s="189">
        <f>(+'Banca electronica1'!BG38)/1000</f>
        <v>1863572.227</v>
      </c>
      <c r="BH42" s="189">
        <f>(+'Banca electronica1'!BH38)/1000</f>
        <v>1299267.905</v>
      </c>
      <c r="BI42" s="189">
        <f>(+'Banca electronica1'!BI38)/1000</f>
        <v>1765948.2209999999</v>
      </c>
      <c r="BJ42" s="189">
        <f>(+'Banca electronica1'!BJ38)/1000</f>
        <v>4928788.3530000001</v>
      </c>
      <c r="BK42" s="189">
        <f>(+'Banca electronica1'!BK38)/1000</f>
        <v>1396970.8119999999</v>
      </c>
      <c r="BL42" s="189">
        <f>(+'Banca electronica1'!BL38)/1000</f>
        <v>2205006.0249999999</v>
      </c>
      <c r="BM42" s="189">
        <f>(+'Banca electronica1'!BM38)/1000</f>
        <v>1890091.1240000001</v>
      </c>
      <c r="BN42" s="189">
        <f>(+'Banca electronica1'!BN38)/1000</f>
        <v>5492067.9610000001</v>
      </c>
      <c r="BO42" s="189">
        <f>(+'Banca electronica1'!BO38)/1000</f>
        <v>2210983.4900000002</v>
      </c>
      <c r="BP42" s="189">
        <f>(+'Banca electronica1'!BP38)/1000</f>
        <v>2436127.2850000001</v>
      </c>
      <c r="BQ42" s="189">
        <f>(+'Banca electronica1'!BQ38)/1000</f>
        <v>2890870.452</v>
      </c>
      <c r="BR42" s="189">
        <f>(+'Banca electronica1'!BR38)/1000</f>
        <v>7537981.227</v>
      </c>
      <c r="BS42" s="189">
        <f>(+'Banca electronica1'!BS38)/1000</f>
        <v>3101507.969</v>
      </c>
      <c r="BT42" s="189">
        <f>(+'Banca electronica1'!BT38)/1000</f>
        <v>3114088.1749999998</v>
      </c>
      <c r="BU42" s="189">
        <f>(+'Banca electronica1'!BU38)/1000</f>
        <v>5198730.9620000003</v>
      </c>
      <c r="BV42" s="189">
        <f>(+'Banca electronica1'!BV38)/1000</f>
        <v>11414327.106000001</v>
      </c>
      <c r="BW42" s="189">
        <f>(+'Banca electronica1'!BW38)/1000</f>
        <v>29373164.647</v>
      </c>
      <c r="BX42" s="190">
        <f>+BW42/BF42-1</f>
        <v>0.29356343499512216</v>
      </c>
      <c r="BY42" s="155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</row>
    <row r="43" spans="1:121" ht="18.75" customHeight="1" x14ac:dyDescent="0.2">
      <c r="A43" s="191" t="s">
        <v>112</v>
      </c>
      <c r="B43" s="150"/>
      <c r="C43" s="151"/>
      <c r="D43" s="151"/>
      <c r="E43" s="152"/>
      <c r="F43" s="152"/>
      <c r="G43" s="152"/>
      <c r="H43" s="152"/>
      <c r="I43" s="152"/>
      <c r="J43" s="152"/>
      <c r="K43" s="152"/>
      <c r="L43" s="152"/>
      <c r="M43" s="152"/>
      <c r="N43" s="152"/>
      <c r="O43" s="152"/>
      <c r="P43" s="152"/>
      <c r="Q43" s="152"/>
      <c r="R43" s="152"/>
      <c r="S43" s="152"/>
      <c r="T43" s="152"/>
      <c r="U43" s="152"/>
      <c r="V43" s="152"/>
      <c r="W43" s="152"/>
      <c r="X43" s="149"/>
      <c r="AA43" s="149">
        <f t="shared" ref="AA43:AA49" si="18">SUM(O43:Z43)</f>
        <v>0</v>
      </c>
      <c r="AB43" s="155"/>
      <c r="AC43" s="156"/>
      <c r="AD43" s="156"/>
      <c r="AE43" s="157"/>
      <c r="AF43" s="157"/>
      <c r="AG43" s="157"/>
      <c r="AH43" s="157"/>
      <c r="AI43" s="161"/>
      <c r="AJ43" s="149"/>
      <c r="AK43" s="149"/>
      <c r="AO43" s="155"/>
      <c r="AP43" s="156"/>
      <c r="AQ43" s="156"/>
      <c r="AR43" s="157"/>
      <c r="AS43" s="157"/>
      <c r="AT43" s="157"/>
      <c r="AU43" s="157"/>
      <c r="AV43" s="161"/>
      <c r="AW43" s="149"/>
      <c r="AX43" s="149"/>
      <c r="BA43" s="149">
        <f t="shared" ref="BA43:BA49" si="19">SUM(AO43:AZ43)</f>
        <v>0</v>
      </c>
      <c r="BB43" s="155"/>
      <c r="BC43" s="156"/>
      <c r="BD43" s="156"/>
      <c r="BE43" s="157"/>
      <c r="BF43" s="157"/>
      <c r="BG43" s="157"/>
      <c r="BH43" s="157"/>
      <c r="BI43" s="161"/>
      <c r="BJ43" s="149"/>
      <c r="BK43" s="149"/>
      <c r="BN43" s="149"/>
      <c r="BO43" s="155"/>
      <c r="BP43" s="156"/>
      <c r="BQ43" s="156"/>
      <c r="BR43" s="157"/>
      <c r="BS43" s="156"/>
      <c r="BT43" s="156"/>
      <c r="BU43" s="156"/>
      <c r="BV43" s="156"/>
      <c r="BW43" s="156"/>
      <c r="BX43" s="156"/>
      <c r="BY43" s="153"/>
    </row>
    <row r="44" spans="1:121" ht="30" customHeight="1" x14ac:dyDescent="0.2">
      <c r="A44" s="147" t="s">
        <v>13</v>
      </c>
      <c r="B44" s="158"/>
      <c r="C44" s="159"/>
      <c r="D44" s="159"/>
      <c r="E44" s="144"/>
      <c r="F44" s="144"/>
      <c r="G44" s="144"/>
      <c r="H44" s="144"/>
      <c r="I44" s="144"/>
      <c r="J44" s="144"/>
      <c r="K44" s="144"/>
      <c r="L44" s="144"/>
      <c r="M44" s="144"/>
      <c r="N44" s="144"/>
      <c r="O44" s="144"/>
      <c r="P44" s="144"/>
      <c r="Q44" s="144"/>
      <c r="R44" s="144"/>
      <c r="S44" s="144"/>
      <c r="T44" s="144"/>
      <c r="U44" s="144"/>
      <c r="V44" s="144"/>
      <c r="W44" s="144"/>
      <c r="X44" s="144"/>
      <c r="Y44" s="144"/>
      <c r="Z44" s="144"/>
      <c r="AA44" s="144">
        <f t="shared" si="18"/>
        <v>0</v>
      </c>
      <c r="AB44" s="158"/>
      <c r="AC44" s="159"/>
      <c r="AD44" s="159"/>
      <c r="AE44" s="144"/>
      <c r="AF44" s="144"/>
      <c r="AG44" s="144"/>
      <c r="AH44" s="144"/>
      <c r="AI44" s="144"/>
      <c r="AJ44" s="144"/>
      <c r="AK44" s="144"/>
      <c r="AL44" s="144"/>
      <c r="AM44" s="144"/>
      <c r="AN44" s="144">
        <f t="shared" ref="AN44:AN49" si="20">SUM(AB44:AM44)</f>
        <v>0</v>
      </c>
      <c r="AO44" s="158"/>
      <c r="AP44" s="159"/>
      <c r="AQ44" s="159"/>
      <c r="AR44" s="144"/>
      <c r="AS44" s="144"/>
      <c r="AT44" s="144"/>
      <c r="AU44" s="144"/>
      <c r="AV44" s="144"/>
      <c r="AW44" s="144"/>
      <c r="AX44" s="144"/>
      <c r="AY44" s="144"/>
      <c r="AZ44" s="144"/>
      <c r="BA44" s="144">
        <f t="shared" si="19"/>
        <v>0</v>
      </c>
      <c r="BB44" s="158"/>
      <c r="BC44" s="159"/>
      <c r="BD44" s="159"/>
      <c r="BE44" s="144"/>
      <c r="BF44" s="144"/>
      <c r="BG44" s="144"/>
      <c r="BH44" s="144"/>
      <c r="BI44" s="144"/>
      <c r="BJ44" s="144"/>
      <c r="BK44" s="144"/>
      <c r="BL44" s="144"/>
      <c r="BM44" s="144"/>
      <c r="BN44" s="144">
        <f t="shared" ref="BN44:BN49" si="21">SUM(BB44:BM44)</f>
        <v>0</v>
      </c>
      <c r="BO44" s="158"/>
      <c r="BP44" s="159"/>
      <c r="BQ44" s="159"/>
      <c r="BR44" s="144"/>
      <c r="BS44" s="159"/>
      <c r="BT44" s="159"/>
      <c r="BU44" s="159"/>
      <c r="BV44" s="159"/>
      <c r="BW44" s="159"/>
      <c r="BX44" s="159"/>
      <c r="BY44" s="153"/>
    </row>
    <row r="45" spans="1:121" s="8" customFormat="1" ht="30" customHeight="1" x14ac:dyDescent="0.2">
      <c r="A45" s="145" t="s">
        <v>12</v>
      </c>
      <c r="B45" s="157"/>
      <c r="C45" s="157"/>
      <c r="D45" s="157"/>
      <c r="E45" s="157"/>
      <c r="F45" s="157"/>
      <c r="G45" s="157"/>
      <c r="H45" s="157"/>
      <c r="I45" s="157"/>
      <c r="J45" s="157"/>
      <c r="K45" s="157"/>
      <c r="L45" s="157"/>
      <c r="M45" s="157"/>
      <c r="N45" s="157"/>
      <c r="O45" s="157"/>
      <c r="P45" s="157"/>
      <c r="Q45" s="157"/>
      <c r="R45" s="157"/>
      <c r="S45" s="157"/>
      <c r="T45" s="157"/>
      <c r="U45" s="157"/>
      <c r="V45" s="157"/>
      <c r="W45" s="157"/>
      <c r="X45" s="149"/>
      <c r="Y45" s="149"/>
      <c r="Z45" s="149"/>
      <c r="AA45" s="149">
        <f t="shared" si="18"/>
        <v>0</v>
      </c>
      <c r="AB45" s="157"/>
      <c r="AC45" s="157"/>
      <c r="AD45" s="157"/>
      <c r="AE45" s="157"/>
      <c r="AF45" s="157"/>
      <c r="AG45" s="157"/>
      <c r="AH45" s="157"/>
      <c r="AI45" s="157"/>
      <c r="AJ45" s="149"/>
      <c r="AK45" s="149"/>
      <c r="AL45" s="149"/>
      <c r="AM45" s="149"/>
      <c r="AN45" s="149">
        <f t="shared" si="20"/>
        <v>0</v>
      </c>
      <c r="AO45" s="157"/>
      <c r="AP45" s="157"/>
      <c r="AQ45" s="157"/>
      <c r="AR45" s="157"/>
      <c r="AS45" s="157"/>
      <c r="AT45" s="157"/>
      <c r="AU45" s="157"/>
      <c r="AV45" s="157"/>
      <c r="AW45" s="149"/>
      <c r="AX45" s="149"/>
      <c r="AY45" s="149"/>
      <c r="AZ45" s="149"/>
      <c r="BA45" s="149">
        <f t="shared" si="19"/>
        <v>0</v>
      </c>
      <c r="BB45" s="157"/>
      <c r="BC45" s="157"/>
      <c r="BD45" s="157"/>
      <c r="BE45" s="157"/>
      <c r="BF45" s="157"/>
      <c r="BG45" s="157"/>
      <c r="BH45" s="157"/>
      <c r="BI45" s="157"/>
      <c r="BJ45" s="149"/>
      <c r="BK45" s="149"/>
      <c r="BL45" s="149"/>
      <c r="BM45" s="149"/>
      <c r="BN45" s="149">
        <f t="shared" si="21"/>
        <v>0</v>
      </c>
      <c r="BO45" s="157"/>
      <c r="BP45" s="157"/>
      <c r="BQ45" s="157"/>
      <c r="BR45" s="157"/>
      <c r="BS45" s="157"/>
      <c r="BT45" s="157"/>
      <c r="BU45" s="157"/>
      <c r="BV45" s="157"/>
      <c r="BW45" s="157"/>
      <c r="BX45" s="157"/>
      <c r="BY45" s="160"/>
    </row>
    <row r="46" spans="1:121" s="8" customFormat="1" ht="30" customHeight="1" x14ac:dyDescent="0.2">
      <c r="A46" s="145" t="s">
        <v>16</v>
      </c>
      <c r="B46" s="157"/>
      <c r="C46" s="157"/>
      <c r="D46" s="157"/>
      <c r="E46" s="156"/>
      <c r="F46" s="157"/>
      <c r="G46" s="157"/>
      <c r="H46" s="157"/>
      <c r="I46" s="157"/>
      <c r="J46" s="157"/>
      <c r="K46" s="157"/>
      <c r="L46" s="157"/>
      <c r="M46" s="157"/>
      <c r="N46" s="157"/>
      <c r="O46" s="157"/>
      <c r="P46" s="157"/>
      <c r="Q46" s="157"/>
      <c r="R46" s="157"/>
      <c r="S46" s="157"/>
      <c r="T46" s="157"/>
      <c r="U46" s="157"/>
      <c r="V46" s="157"/>
      <c r="W46" s="157"/>
      <c r="X46" s="149"/>
      <c r="Y46" s="149"/>
      <c r="Z46" s="149"/>
      <c r="AA46" s="149">
        <f t="shared" si="18"/>
        <v>0</v>
      </c>
      <c r="AB46" s="157"/>
      <c r="AC46" s="157"/>
      <c r="AD46" s="157"/>
      <c r="AE46" s="156"/>
      <c r="AF46" s="157"/>
      <c r="AG46" s="157"/>
      <c r="AH46" s="157"/>
      <c r="AI46" s="157"/>
      <c r="AJ46" s="149"/>
      <c r="AK46" s="149"/>
      <c r="AL46" s="149"/>
      <c r="AM46" s="149"/>
      <c r="AN46" s="149">
        <f t="shared" si="20"/>
        <v>0</v>
      </c>
      <c r="AO46" s="157"/>
      <c r="AP46" s="157"/>
      <c r="AQ46" s="157"/>
      <c r="AR46" s="156"/>
      <c r="AS46" s="157"/>
      <c r="AT46" s="157"/>
      <c r="AU46" s="157"/>
      <c r="AV46" s="157"/>
      <c r="AW46" s="149"/>
      <c r="AX46" s="149"/>
      <c r="AY46" s="149"/>
      <c r="AZ46" s="149"/>
      <c r="BA46" s="149">
        <f t="shared" si="19"/>
        <v>0</v>
      </c>
      <c r="BB46" s="157"/>
      <c r="BC46" s="157"/>
      <c r="BD46" s="157"/>
      <c r="BE46" s="156"/>
      <c r="BF46" s="157"/>
      <c r="BG46" s="157"/>
      <c r="BH46" s="157"/>
      <c r="BI46" s="157"/>
      <c r="BJ46" s="149"/>
      <c r="BK46" s="149"/>
      <c r="BL46" s="149"/>
      <c r="BM46" s="149"/>
      <c r="BN46" s="149">
        <f t="shared" si="21"/>
        <v>0</v>
      </c>
      <c r="BO46" s="157"/>
      <c r="BP46" s="157"/>
      <c r="BQ46" s="157"/>
      <c r="BR46" s="156"/>
      <c r="BS46" s="157"/>
      <c r="BT46" s="157"/>
      <c r="BU46" s="157"/>
      <c r="BV46" s="157"/>
      <c r="BW46" s="157"/>
      <c r="BX46" s="157"/>
      <c r="BY46" s="160"/>
    </row>
    <row r="47" spans="1:121" s="8" customFormat="1" ht="30" customHeight="1" x14ac:dyDescent="0.2">
      <c r="A47" s="145" t="s">
        <v>17</v>
      </c>
      <c r="B47" s="157"/>
      <c r="C47" s="157"/>
      <c r="D47" s="157"/>
      <c r="E47" s="157"/>
      <c r="F47" s="157"/>
      <c r="G47" s="157"/>
      <c r="H47" s="157"/>
      <c r="I47" s="157"/>
      <c r="J47" s="157"/>
      <c r="K47" s="157"/>
      <c r="L47" s="157"/>
      <c r="M47" s="157"/>
      <c r="N47" s="157"/>
      <c r="O47" s="157"/>
      <c r="P47" s="157"/>
      <c r="Q47" s="157"/>
      <c r="R47" s="157"/>
      <c r="S47" s="157"/>
      <c r="T47" s="157"/>
      <c r="U47" s="157"/>
      <c r="V47" s="157"/>
      <c r="W47" s="157"/>
      <c r="X47" s="149"/>
      <c r="Y47" s="149"/>
      <c r="Z47" s="149"/>
      <c r="AA47" s="149">
        <f t="shared" si="18"/>
        <v>0</v>
      </c>
      <c r="AB47" s="157"/>
      <c r="AC47" s="157"/>
      <c r="AD47" s="157"/>
      <c r="AE47" s="157"/>
      <c r="AF47" s="157"/>
      <c r="AG47" s="157"/>
      <c r="AH47" s="157"/>
      <c r="AI47" s="157"/>
      <c r="AJ47" s="149"/>
      <c r="AK47" s="149"/>
      <c r="AL47" s="149"/>
      <c r="AM47" s="149"/>
      <c r="AN47" s="149">
        <f t="shared" si="20"/>
        <v>0</v>
      </c>
      <c r="AO47" s="157"/>
      <c r="AP47" s="157"/>
      <c r="AQ47" s="157"/>
      <c r="AR47" s="157"/>
      <c r="AS47" s="157"/>
      <c r="AT47" s="157"/>
      <c r="AU47" s="157"/>
      <c r="AV47" s="157"/>
      <c r="AW47" s="149"/>
      <c r="AX47" s="149"/>
      <c r="AY47" s="149"/>
      <c r="AZ47" s="149"/>
      <c r="BA47" s="149">
        <f t="shared" si="19"/>
        <v>0</v>
      </c>
      <c r="BB47" s="157"/>
      <c r="BC47" s="157"/>
      <c r="BD47" s="157"/>
      <c r="BE47" s="157"/>
      <c r="BF47" s="157"/>
      <c r="BG47" s="157"/>
      <c r="BH47" s="157"/>
      <c r="BI47" s="157"/>
      <c r="BJ47" s="149"/>
      <c r="BK47" s="149"/>
      <c r="BL47" s="149"/>
      <c r="BM47" s="149"/>
      <c r="BN47" s="149">
        <f t="shared" si="21"/>
        <v>0</v>
      </c>
      <c r="BO47" s="157"/>
      <c r="BP47" s="157"/>
      <c r="BQ47" s="157"/>
      <c r="BR47" s="157"/>
      <c r="BS47" s="157"/>
      <c r="BT47" s="157"/>
      <c r="BU47" s="157"/>
      <c r="BV47" s="157"/>
      <c r="BW47" s="157"/>
      <c r="BX47" s="157"/>
      <c r="BY47" s="160"/>
    </row>
    <row r="48" spans="1:121" s="8" customFormat="1" ht="30" customHeight="1" x14ac:dyDescent="0.2">
      <c r="A48" s="145" t="s">
        <v>14</v>
      </c>
      <c r="B48" s="157"/>
      <c r="C48" s="157"/>
      <c r="D48" s="157"/>
      <c r="E48" s="157"/>
      <c r="F48" s="157"/>
      <c r="G48" s="157"/>
      <c r="H48" s="157"/>
      <c r="I48" s="157"/>
      <c r="J48" s="157"/>
      <c r="K48" s="157"/>
      <c r="L48" s="157"/>
      <c r="M48" s="157"/>
      <c r="N48" s="157"/>
      <c r="O48" s="157"/>
      <c r="P48" s="157"/>
      <c r="Q48" s="157"/>
      <c r="R48" s="157"/>
      <c r="S48" s="157"/>
      <c r="T48" s="157"/>
      <c r="U48" s="157"/>
      <c r="V48" s="157"/>
      <c r="W48" s="157"/>
      <c r="X48" s="149"/>
      <c r="Y48" s="149"/>
      <c r="Z48" s="149"/>
      <c r="AA48" s="149">
        <f t="shared" si="18"/>
        <v>0</v>
      </c>
      <c r="AB48" s="157"/>
      <c r="AC48" s="157"/>
      <c r="AD48" s="157"/>
      <c r="AE48" s="157"/>
      <c r="AF48" s="157"/>
      <c r="AG48" s="157"/>
      <c r="AH48" s="157"/>
      <c r="AI48" s="157"/>
      <c r="AJ48" s="149"/>
      <c r="AK48" s="149"/>
      <c r="AL48" s="149"/>
      <c r="AM48" s="149"/>
      <c r="AN48" s="149">
        <f t="shared" si="20"/>
        <v>0</v>
      </c>
      <c r="AO48" s="157"/>
      <c r="AP48" s="157"/>
      <c r="AQ48" s="157"/>
      <c r="AR48" s="157"/>
      <c r="AS48" s="157"/>
      <c r="AT48" s="157"/>
      <c r="AU48" s="157"/>
      <c r="AV48" s="157"/>
      <c r="AW48" s="149"/>
      <c r="AX48" s="149"/>
      <c r="AY48" s="149"/>
      <c r="AZ48" s="149"/>
      <c r="BA48" s="149">
        <f t="shared" si="19"/>
        <v>0</v>
      </c>
      <c r="BB48" s="157"/>
      <c r="BC48" s="157"/>
      <c r="BD48" s="157"/>
      <c r="BE48" s="157"/>
      <c r="BF48" s="157"/>
      <c r="BG48" s="157"/>
      <c r="BH48" s="157"/>
      <c r="BI48" s="157"/>
      <c r="BJ48" s="149"/>
      <c r="BK48" s="149"/>
      <c r="BL48" s="149"/>
      <c r="BM48" s="149"/>
      <c r="BN48" s="149">
        <f t="shared" si="21"/>
        <v>0</v>
      </c>
      <c r="BO48" s="157"/>
      <c r="BP48" s="157"/>
      <c r="BQ48" s="157"/>
      <c r="BR48" s="157"/>
      <c r="BS48" s="157"/>
      <c r="BT48" s="157"/>
      <c r="BU48" s="157"/>
      <c r="BV48" s="157"/>
      <c r="BW48" s="157"/>
      <c r="BX48" s="157"/>
      <c r="BY48" s="160"/>
    </row>
    <row r="49" spans="1:77" s="8" customFormat="1" ht="30" customHeight="1" x14ac:dyDescent="0.2">
      <c r="A49" s="145" t="s">
        <v>15</v>
      </c>
      <c r="B49" s="157"/>
      <c r="C49" s="157"/>
      <c r="D49" s="157">
        <v>0</v>
      </c>
      <c r="E49" s="157"/>
      <c r="F49" s="157"/>
      <c r="G49" s="157"/>
      <c r="H49" s="157"/>
      <c r="I49" s="157"/>
      <c r="J49" s="157"/>
      <c r="K49" s="157"/>
      <c r="L49" s="157"/>
      <c r="M49" s="157"/>
      <c r="N49" s="157"/>
      <c r="O49" s="157"/>
      <c r="P49" s="157"/>
      <c r="Q49" s="157"/>
      <c r="R49" s="157"/>
      <c r="S49" s="157"/>
      <c r="T49" s="157"/>
      <c r="U49" s="157"/>
      <c r="V49" s="157"/>
      <c r="W49" s="157"/>
      <c r="X49" s="149"/>
      <c r="Y49" s="149"/>
      <c r="Z49" s="149"/>
      <c r="AA49" s="149">
        <f t="shared" si="18"/>
        <v>0</v>
      </c>
      <c r="AB49" s="157"/>
      <c r="AC49" s="157"/>
      <c r="AD49" s="157"/>
      <c r="AE49" s="157"/>
      <c r="AF49" s="157"/>
      <c r="AG49" s="157"/>
      <c r="AH49" s="157"/>
      <c r="AI49" s="157"/>
      <c r="AJ49" s="149"/>
      <c r="AK49" s="149"/>
      <c r="AL49" s="149"/>
      <c r="AM49" s="149"/>
      <c r="AN49" s="149">
        <f t="shared" si="20"/>
        <v>0</v>
      </c>
      <c r="AO49" s="157"/>
      <c r="AP49" s="157"/>
      <c r="AQ49" s="157"/>
      <c r="AR49" s="157"/>
      <c r="AS49" s="157"/>
      <c r="AT49" s="157"/>
      <c r="AU49" s="157"/>
      <c r="AV49" s="157"/>
      <c r="AW49" s="149"/>
      <c r="AX49" s="149"/>
      <c r="AY49" s="149"/>
      <c r="AZ49" s="149"/>
      <c r="BA49" s="149">
        <f t="shared" si="19"/>
        <v>0</v>
      </c>
      <c r="BB49" s="157"/>
      <c r="BC49" s="157"/>
      <c r="BD49" s="157"/>
      <c r="BE49" s="157"/>
      <c r="BF49" s="157"/>
      <c r="BG49" s="157"/>
      <c r="BH49" s="157"/>
      <c r="BI49" s="157"/>
      <c r="BJ49" s="149"/>
      <c r="BK49" s="149"/>
      <c r="BL49" s="149"/>
      <c r="BM49" s="149"/>
      <c r="BN49" s="149">
        <f t="shared" si="21"/>
        <v>0</v>
      </c>
      <c r="BO49" s="157"/>
      <c r="BP49" s="157"/>
      <c r="BQ49" s="157"/>
      <c r="BR49" s="157"/>
      <c r="BS49" s="157"/>
      <c r="BT49" s="157"/>
      <c r="BU49" s="157"/>
      <c r="BV49" s="157"/>
      <c r="BW49" s="157"/>
      <c r="BX49" s="157"/>
      <c r="BY49" s="160"/>
    </row>
    <row r="50" spans="1:77" ht="30" customHeight="1" x14ac:dyDescent="0.2">
      <c r="A50" s="155"/>
      <c r="B50" s="157"/>
      <c r="C50" s="157"/>
      <c r="D50" s="157"/>
      <c r="E50" s="157"/>
      <c r="F50" s="157"/>
      <c r="G50" s="157"/>
      <c r="H50" s="157"/>
      <c r="I50" s="157"/>
      <c r="J50" s="157"/>
      <c r="K50" s="157"/>
      <c r="L50" s="157"/>
      <c r="M50" s="157"/>
      <c r="N50" s="157"/>
      <c r="O50" s="157"/>
      <c r="P50" s="157"/>
      <c r="Q50" s="157"/>
      <c r="R50" s="157"/>
      <c r="S50" s="157"/>
      <c r="T50" s="157"/>
      <c r="U50" s="157"/>
      <c r="V50" s="157"/>
      <c r="W50" s="157"/>
      <c r="Y50" s="149"/>
      <c r="Z50" s="149"/>
      <c r="AB50" s="157"/>
      <c r="AC50" s="157"/>
      <c r="AD50" s="157"/>
      <c r="AE50" s="157"/>
      <c r="AF50" s="157"/>
      <c r="AG50" s="157"/>
      <c r="AH50" s="157"/>
      <c r="AI50" s="157"/>
      <c r="AL50" s="149"/>
      <c r="AM50" s="149"/>
      <c r="AO50" s="157"/>
      <c r="AP50" s="157"/>
      <c r="AQ50" s="157"/>
      <c r="AR50" s="157"/>
      <c r="AS50" s="157"/>
      <c r="AT50" s="157"/>
      <c r="AU50" s="157"/>
      <c r="AV50" s="157"/>
      <c r="AY50" s="149"/>
      <c r="AZ50" s="149"/>
      <c r="BB50" s="157"/>
      <c r="BC50" s="157"/>
      <c r="BD50" s="157"/>
      <c r="BE50" s="157"/>
      <c r="BF50" s="157"/>
      <c r="BG50" s="157"/>
      <c r="BH50" s="157"/>
      <c r="BI50" s="157"/>
      <c r="BL50" s="149"/>
      <c r="BM50" s="149"/>
      <c r="BO50" s="157"/>
      <c r="BP50" s="157"/>
      <c r="BQ50" s="157"/>
      <c r="BR50" s="157"/>
      <c r="BS50" s="157"/>
      <c r="BT50" s="157"/>
      <c r="BU50" s="157"/>
      <c r="BV50" s="157"/>
      <c r="BW50" s="157"/>
      <c r="BX50" s="157"/>
      <c r="BY50" s="153"/>
    </row>
    <row r="51" spans="1:77" x14ac:dyDescent="0.2">
      <c r="A51" s="174"/>
      <c r="BV51" s="162">
        <f>SUM(BV26:BV42)</f>
        <v>301708901.90799999</v>
      </c>
      <c r="BY51" s="153"/>
    </row>
    <row r="52" spans="1:77" x14ac:dyDescent="0.2">
      <c r="A52" s="155"/>
      <c r="C52" s="153">
        <v>1000</v>
      </c>
      <c r="BY52" s="153"/>
    </row>
    <row r="53" spans="1:77" x14ac:dyDescent="0.2">
      <c r="E53" s="162"/>
      <c r="R53" s="162"/>
      <c r="AE53" s="162"/>
      <c r="AR53" s="162"/>
      <c r="BE53" s="162"/>
      <c r="BR53" s="162"/>
      <c r="BY53" s="153"/>
    </row>
    <row r="54" spans="1:77" x14ac:dyDescent="0.2">
      <c r="BY54" s="153"/>
    </row>
    <row r="55" spans="1:77" x14ac:dyDescent="0.2">
      <c r="D55" s="162" t="s">
        <v>19</v>
      </c>
      <c r="Q55" s="162" t="s">
        <v>19</v>
      </c>
      <c r="AD55" s="162" t="s">
        <v>19</v>
      </c>
      <c r="AQ55" s="162"/>
      <c r="BD55" s="162"/>
      <c r="BQ55" s="162" t="s">
        <v>19</v>
      </c>
      <c r="BS55" s="162"/>
      <c r="BT55" s="162"/>
      <c r="BU55" s="162"/>
      <c r="BV55" s="162"/>
      <c r="BW55" s="162"/>
      <c r="BX55" s="162"/>
      <c r="BY55" s="153"/>
    </row>
    <row r="56" spans="1:77" x14ac:dyDescent="0.2">
      <c r="BY56" s="153"/>
    </row>
    <row r="57" spans="1:77" x14ac:dyDescent="0.2">
      <c r="W57" s="162"/>
      <c r="BY57" s="153"/>
    </row>
    <row r="58" spans="1:77" x14ac:dyDescent="0.2">
      <c r="F58" s="162"/>
      <c r="G58" s="162"/>
      <c r="H58" s="162"/>
      <c r="I58" s="162"/>
      <c r="S58" s="162"/>
      <c r="T58" s="162"/>
      <c r="U58" s="162"/>
      <c r="V58" s="162"/>
      <c r="AF58" s="162"/>
      <c r="AG58" s="162"/>
      <c r="AH58" s="162"/>
      <c r="AI58" s="162"/>
      <c r="AS58" s="162"/>
      <c r="AT58" s="162"/>
      <c r="AU58" s="162"/>
      <c r="AV58" s="162"/>
      <c r="BF58" s="162"/>
      <c r="BG58" s="162"/>
      <c r="BH58" s="162"/>
      <c r="BI58" s="162"/>
      <c r="BY58" s="153"/>
    </row>
    <row r="59" spans="1:77" x14ac:dyDescent="0.2">
      <c r="F59" s="162"/>
      <c r="G59" s="162"/>
      <c r="H59" s="162"/>
      <c r="I59" s="162"/>
      <c r="S59" s="162"/>
      <c r="T59" s="162"/>
      <c r="U59" s="162"/>
      <c r="V59" s="162"/>
      <c r="AF59" s="162"/>
      <c r="AG59" s="162"/>
      <c r="AH59" s="162"/>
      <c r="AI59" s="162"/>
      <c r="AS59" s="162"/>
      <c r="AT59" s="162"/>
      <c r="AU59" s="162"/>
      <c r="AV59" s="162"/>
      <c r="BF59" s="162"/>
      <c r="BG59" s="162"/>
      <c r="BH59" s="162"/>
      <c r="BI59" s="162"/>
    </row>
    <row r="60" spans="1:77" x14ac:dyDescent="0.2">
      <c r="F60" s="162"/>
      <c r="G60" s="162"/>
      <c r="H60" s="162"/>
      <c r="I60" s="162"/>
      <c r="S60" s="162"/>
      <c r="T60" s="162"/>
      <c r="U60" s="162"/>
      <c r="V60" s="162"/>
      <c r="AF60" s="162"/>
      <c r="AG60" s="162"/>
      <c r="AH60" s="162"/>
      <c r="AI60" s="162"/>
      <c r="AS60" s="162"/>
      <c r="AT60" s="162"/>
      <c r="AU60" s="162"/>
      <c r="AV60" s="162"/>
      <c r="BF60" s="162"/>
      <c r="BG60" s="162"/>
      <c r="BH60" s="162"/>
      <c r="BI60" s="162"/>
    </row>
    <row r="62" spans="1:77" x14ac:dyDescent="0.2">
      <c r="G62" s="162"/>
      <c r="T62" s="162"/>
      <c r="AG62" s="162"/>
      <c r="AT62" s="162"/>
      <c r="BG62" s="162"/>
    </row>
    <row r="63" spans="1:77" x14ac:dyDescent="0.2">
      <c r="F63" s="170"/>
    </row>
    <row r="64" spans="1:77" x14ac:dyDescent="0.2">
      <c r="AO64" s="162"/>
    </row>
    <row r="67" spans="4:59" x14ac:dyDescent="0.2">
      <c r="BG67" s="162">
        <f>+BA30+AW30+AS30</f>
        <v>468727</v>
      </c>
    </row>
    <row r="72" spans="4:59" x14ac:dyDescent="0.2">
      <c r="D72" s="171"/>
    </row>
  </sheetData>
  <mergeCells count="1">
    <mergeCell ref="A1:BX1"/>
  </mergeCells>
  <printOptions horizontalCentered="1" verticalCentered="1"/>
  <pageMargins left="0.51181102362204722" right="0.51181102362204722" top="0.55118110236220474" bottom="0.55118110236220474" header="0.31496062992125984" footer="0.31496062992125984"/>
  <pageSetup scale="12" orientation="landscape" r:id="rId1"/>
  <colBreaks count="1" manualBreakCount="1">
    <brk id="76" max="1048575" man="1"/>
  </col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7"/>
  <sheetViews>
    <sheetView workbookViewId="0">
      <selection activeCell="G31" sqref="G31"/>
    </sheetView>
  </sheetViews>
  <sheetFormatPr defaultRowHeight="15" x14ac:dyDescent="0.25"/>
  <cols>
    <col min="1" max="1" width="3.85546875" style="34" customWidth="1"/>
    <col min="2" max="2" width="29.42578125" style="34" customWidth="1"/>
    <col min="3" max="6" width="9.140625" style="34" customWidth="1"/>
    <col min="7" max="7" width="15.28515625" style="34" customWidth="1"/>
    <col min="8" max="10" width="9.140625" style="34" customWidth="1"/>
    <col min="11" max="11" width="19.140625" style="34" customWidth="1"/>
    <col min="12" max="14" width="9.140625" style="34" customWidth="1"/>
    <col min="15" max="15" width="16.7109375" style="34" customWidth="1"/>
    <col min="16" max="16" width="17.42578125" style="34" customWidth="1"/>
    <col min="17" max="17" width="19" style="34" customWidth="1"/>
    <col min="18" max="18" width="21.28515625" style="34" customWidth="1"/>
    <col min="19" max="256" width="9.140625" style="34"/>
    <col min="257" max="257" width="3.85546875" style="34" customWidth="1"/>
    <col min="258" max="258" width="29.42578125" style="34" customWidth="1"/>
    <col min="259" max="262" width="0" style="34" hidden="1" customWidth="1"/>
    <col min="263" max="263" width="15.28515625" style="34" customWidth="1"/>
    <col min="264" max="266" width="0" style="34" hidden="1" customWidth="1"/>
    <col min="267" max="267" width="19.140625" style="34" customWidth="1"/>
    <col min="268" max="270" width="0" style="34" hidden="1" customWidth="1"/>
    <col min="271" max="271" width="16.7109375" style="34" customWidth="1"/>
    <col min="272" max="272" width="17.42578125" style="34" customWidth="1"/>
    <col min="273" max="273" width="19" style="34" customWidth="1"/>
    <col min="274" max="274" width="21.28515625" style="34" customWidth="1"/>
    <col min="275" max="512" width="9.140625" style="34"/>
    <col min="513" max="513" width="3.85546875" style="34" customWidth="1"/>
    <col min="514" max="514" width="29.42578125" style="34" customWidth="1"/>
    <col min="515" max="518" width="0" style="34" hidden="1" customWidth="1"/>
    <col min="519" max="519" width="15.28515625" style="34" customWidth="1"/>
    <col min="520" max="522" width="0" style="34" hidden="1" customWidth="1"/>
    <col min="523" max="523" width="19.140625" style="34" customWidth="1"/>
    <col min="524" max="526" width="0" style="34" hidden="1" customWidth="1"/>
    <col min="527" max="527" width="16.7109375" style="34" customWidth="1"/>
    <col min="528" max="528" width="17.42578125" style="34" customWidth="1"/>
    <col min="529" max="529" width="19" style="34" customWidth="1"/>
    <col min="530" max="530" width="21.28515625" style="34" customWidth="1"/>
    <col min="531" max="768" width="9.140625" style="34"/>
    <col min="769" max="769" width="3.85546875" style="34" customWidth="1"/>
    <col min="770" max="770" width="29.42578125" style="34" customWidth="1"/>
    <col min="771" max="774" width="0" style="34" hidden="1" customWidth="1"/>
    <col min="775" max="775" width="15.28515625" style="34" customWidth="1"/>
    <col min="776" max="778" width="0" style="34" hidden="1" customWidth="1"/>
    <col min="779" max="779" width="19.140625" style="34" customWidth="1"/>
    <col min="780" max="782" width="0" style="34" hidden="1" customWidth="1"/>
    <col min="783" max="783" width="16.7109375" style="34" customWidth="1"/>
    <col min="784" max="784" width="17.42578125" style="34" customWidth="1"/>
    <col min="785" max="785" width="19" style="34" customWidth="1"/>
    <col min="786" max="786" width="21.28515625" style="34" customWidth="1"/>
    <col min="787" max="1024" width="9.140625" style="34"/>
    <col min="1025" max="1025" width="3.85546875" style="34" customWidth="1"/>
    <col min="1026" max="1026" width="29.42578125" style="34" customWidth="1"/>
    <col min="1027" max="1030" width="0" style="34" hidden="1" customWidth="1"/>
    <col min="1031" max="1031" width="15.28515625" style="34" customWidth="1"/>
    <col min="1032" max="1034" width="0" style="34" hidden="1" customWidth="1"/>
    <col min="1035" max="1035" width="19.140625" style="34" customWidth="1"/>
    <col min="1036" max="1038" width="0" style="34" hidden="1" customWidth="1"/>
    <col min="1039" max="1039" width="16.7109375" style="34" customWidth="1"/>
    <col min="1040" max="1040" width="17.42578125" style="34" customWidth="1"/>
    <col min="1041" max="1041" width="19" style="34" customWidth="1"/>
    <col min="1042" max="1042" width="21.28515625" style="34" customWidth="1"/>
    <col min="1043" max="1280" width="9.140625" style="34"/>
    <col min="1281" max="1281" width="3.85546875" style="34" customWidth="1"/>
    <col min="1282" max="1282" width="29.42578125" style="34" customWidth="1"/>
    <col min="1283" max="1286" width="0" style="34" hidden="1" customWidth="1"/>
    <col min="1287" max="1287" width="15.28515625" style="34" customWidth="1"/>
    <col min="1288" max="1290" width="0" style="34" hidden="1" customWidth="1"/>
    <col min="1291" max="1291" width="19.140625" style="34" customWidth="1"/>
    <col min="1292" max="1294" width="0" style="34" hidden="1" customWidth="1"/>
    <col min="1295" max="1295" width="16.7109375" style="34" customWidth="1"/>
    <col min="1296" max="1296" width="17.42578125" style="34" customWidth="1"/>
    <col min="1297" max="1297" width="19" style="34" customWidth="1"/>
    <col min="1298" max="1298" width="21.28515625" style="34" customWidth="1"/>
    <col min="1299" max="1536" width="9.140625" style="34"/>
    <col min="1537" max="1537" width="3.85546875" style="34" customWidth="1"/>
    <col min="1538" max="1538" width="29.42578125" style="34" customWidth="1"/>
    <col min="1539" max="1542" width="0" style="34" hidden="1" customWidth="1"/>
    <col min="1543" max="1543" width="15.28515625" style="34" customWidth="1"/>
    <col min="1544" max="1546" width="0" style="34" hidden="1" customWidth="1"/>
    <col min="1547" max="1547" width="19.140625" style="34" customWidth="1"/>
    <col min="1548" max="1550" width="0" style="34" hidden="1" customWidth="1"/>
    <col min="1551" max="1551" width="16.7109375" style="34" customWidth="1"/>
    <col min="1552" max="1552" width="17.42578125" style="34" customWidth="1"/>
    <col min="1553" max="1553" width="19" style="34" customWidth="1"/>
    <col min="1554" max="1554" width="21.28515625" style="34" customWidth="1"/>
    <col min="1555" max="1792" width="9.140625" style="34"/>
    <col min="1793" max="1793" width="3.85546875" style="34" customWidth="1"/>
    <col min="1794" max="1794" width="29.42578125" style="34" customWidth="1"/>
    <col min="1795" max="1798" width="0" style="34" hidden="1" customWidth="1"/>
    <col min="1799" max="1799" width="15.28515625" style="34" customWidth="1"/>
    <col min="1800" max="1802" width="0" style="34" hidden="1" customWidth="1"/>
    <col min="1803" max="1803" width="19.140625" style="34" customWidth="1"/>
    <col min="1804" max="1806" width="0" style="34" hidden="1" customWidth="1"/>
    <col min="1807" max="1807" width="16.7109375" style="34" customWidth="1"/>
    <col min="1808" max="1808" width="17.42578125" style="34" customWidth="1"/>
    <col min="1809" max="1809" width="19" style="34" customWidth="1"/>
    <col min="1810" max="1810" width="21.28515625" style="34" customWidth="1"/>
    <col min="1811" max="2048" width="9.140625" style="34"/>
    <col min="2049" max="2049" width="3.85546875" style="34" customWidth="1"/>
    <col min="2050" max="2050" width="29.42578125" style="34" customWidth="1"/>
    <col min="2051" max="2054" width="0" style="34" hidden="1" customWidth="1"/>
    <col min="2055" max="2055" width="15.28515625" style="34" customWidth="1"/>
    <col min="2056" max="2058" width="0" style="34" hidden="1" customWidth="1"/>
    <col min="2059" max="2059" width="19.140625" style="34" customWidth="1"/>
    <col min="2060" max="2062" width="0" style="34" hidden="1" customWidth="1"/>
    <col min="2063" max="2063" width="16.7109375" style="34" customWidth="1"/>
    <col min="2064" max="2064" width="17.42578125" style="34" customWidth="1"/>
    <col min="2065" max="2065" width="19" style="34" customWidth="1"/>
    <col min="2066" max="2066" width="21.28515625" style="34" customWidth="1"/>
    <col min="2067" max="2304" width="9.140625" style="34"/>
    <col min="2305" max="2305" width="3.85546875" style="34" customWidth="1"/>
    <col min="2306" max="2306" width="29.42578125" style="34" customWidth="1"/>
    <col min="2307" max="2310" width="0" style="34" hidden="1" customWidth="1"/>
    <col min="2311" max="2311" width="15.28515625" style="34" customWidth="1"/>
    <col min="2312" max="2314" width="0" style="34" hidden="1" customWidth="1"/>
    <col min="2315" max="2315" width="19.140625" style="34" customWidth="1"/>
    <col min="2316" max="2318" width="0" style="34" hidden="1" customWidth="1"/>
    <col min="2319" max="2319" width="16.7109375" style="34" customWidth="1"/>
    <col min="2320" max="2320" width="17.42578125" style="34" customWidth="1"/>
    <col min="2321" max="2321" width="19" style="34" customWidth="1"/>
    <col min="2322" max="2322" width="21.28515625" style="34" customWidth="1"/>
    <col min="2323" max="2560" width="9.140625" style="34"/>
    <col min="2561" max="2561" width="3.85546875" style="34" customWidth="1"/>
    <col min="2562" max="2562" width="29.42578125" style="34" customWidth="1"/>
    <col min="2563" max="2566" width="0" style="34" hidden="1" customWidth="1"/>
    <col min="2567" max="2567" width="15.28515625" style="34" customWidth="1"/>
    <col min="2568" max="2570" width="0" style="34" hidden="1" customWidth="1"/>
    <col min="2571" max="2571" width="19.140625" style="34" customWidth="1"/>
    <col min="2572" max="2574" width="0" style="34" hidden="1" customWidth="1"/>
    <col min="2575" max="2575" width="16.7109375" style="34" customWidth="1"/>
    <col min="2576" max="2576" width="17.42578125" style="34" customWidth="1"/>
    <col min="2577" max="2577" width="19" style="34" customWidth="1"/>
    <col min="2578" max="2578" width="21.28515625" style="34" customWidth="1"/>
    <col min="2579" max="2816" width="9.140625" style="34"/>
    <col min="2817" max="2817" width="3.85546875" style="34" customWidth="1"/>
    <col min="2818" max="2818" width="29.42578125" style="34" customWidth="1"/>
    <col min="2819" max="2822" width="0" style="34" hidden="1" customWidth="1"/>
    <col min="2823" max="2823" width="15.28515625" style="34" customWidth="1"/>
    <col min="2824" max="2826" width="0" style="34" hidden="1" customWidth="1"/>
    <col min="2827" max="2827" width="19.140625" style="34" customWidth="1"/>
    <col min="2828" max="2830" width="0" style="34" hidden="1" customWidth="1"/>
    <col min="2831" max="2831" width="16.7109375" style="34" customWidth="1"/>
    <col min="2832" max="2832" width="17.42578125" style="34" customWidth="1"/>
    <col min="2833" max="2833" width="19" style="34" customWidth="1"/>
    <col min="2834" max="2834" width="21.28515625" style="34" customWidth="1"/>
    <col min="2835" max="3072" width="9.140625" style="34"/>
    <col min="3073" max="3073" width="3.85546875" style="34" customWidth="1"/>
    <col min="3074" max="3074" width="29.42578125" style="34" customWidth="1"/>
    <col min="3075" max="3078" width="0" style="34" hidden="1" customWidth="1"/>
    <col min="3079" max="3079" width="15.28515625" style="34" customWidth="1"/>
    <col min="3080" max="3082" width="0" style="34" hidden="1" customWidth="1"/>
    <col min="3083" max="3083" width="19.140625" style="34" customWidth="1"/>
    <col min="3084" max="3086" width="0" style="34" hidden="1" customWidth="1"/>
    <col min="3087" max="3087" width="16.7109375" style="34" customWidth="1"/>
    <col min="3088" max="3088" width="17.42578125" style="34" customWidth="1"/>
    <col min="3089" max="3089" width="19" style="34" customWidth="1"/>
    <col min="3090" max="3090" width="21.28515625" style="34" customWidth="1"/>
    <col min="3091" max="3328" width="9.140625" style="34"/>
    <col min="3329" max="3329" width="3.85546875" style="34" customWidth="1"/>
    <col min="3330" max="3330" width="29.42578125" style="34" customWidth="1"/>
    <col min="3331" max="3334" width="0" style="34" hidden="1" customWidth="1"/>
    <col min="3335" max="3335" width="15.28515625" style="34" customWidth="1"/>
    <col min="3336" max="3338" width="0" style="34" hidden="1" customWidth="1"/>
    <col min="3339" max="3339" width="19.140625" style="34" customWidth="1"/>
    <col min="3340" max="3342" width="0" style="34" hidden="1" customWidth="1"/>
    <col min="3343" max="3343" width="16.7109375" style="34" customWidth="1"/>
    <col min="3344" max="3344" width="17.42578125" style="34" customWidth="1"/>
    <col min="3345" max="3345" width="19" style="34" customWidth="1"/>
    <col min="3346" max="3346" width="21.28515625" style="34" customWidth="1"/>
    <col min="3347" max="3584" width="9.140625" style="34"/>
    <col min="3585" max="3585" width="3.85546875" style="34" customWidth="1"/>
    <col min="3586" max="3586" width="29.42578125" style="34" customWidth="1"/>
    <col min="3587" max="3590" width="0" style="34" hidden="1" customWidth="1"/>
    <col min="3591" max="3591" width="15.28515625" style="34" customWidth="1"/>
    <col min="3592" max="3594" width="0" style="34" hidden="1" customWidth="1"/>
    <col min="3595" max="3595" width="19.140625" style="34" customWidth="1"/>
    <col min="3596" max="3598" width="0" style="34" hidden="1" customWidth="1"/>
    <col min="3599" max="3599" width="16.7109375" style="34" customWidth="1"/>
    <col min="3600" max="3600" width="17.42578125" style="34" customWidth="1"/>
    <col min="3601" max="3601" width="19" style="34" customWidth="1"/>
    <col min="3602" max="3602" width="21.28515625" style="34" customWidth="1"/>
    <col min="3603" max="3840" width="9.140625" style="34"/>
    <col min="3841" max="3841" width="3.85546875" style="34" customWidth="1"/>
    <col min="3842" max="3842" width="29.42578125" style="34" customWidth="1"/>
    <col min="3843" max="3846" width="0" style="34" hidden="1" customWidth="1"/>
    <col min="3847" max="3847" width="15.28515625" style="34" customWidth="1"/>
    <col min="3848" max="3850" width="0" style="34" hidden="1" customWidth="1"/>
    <col min="3851" max="3851" width="19.140625" style="34" customWidth="1"/>
    <col min="3852" max="3854" width="0" style="34" hidden="1" customWidth="1"/>
    <col min="3855" max="3855" width="16.7109375" style="34" customWidth="1"/>
    <col min="3856" max="3856" width="17.42578125" style="34" customWidth="1"/>
    <col min="3857" max="3857" width="19" style="34" customWidth="1"/>
    <col min="3858" max="3858" width="21.28515625" style="34" customWidth="1"/>
    <col min="3859" max="4096" width="9.140625" style="34"/>
    <col min="4097" max="4097" width="3.85546875" style="34" customWidth="1"/>
    <col min="4098" max="4098" width="29.42578125" style="34" customWidth="1"/>
    <col min="4099" max="4102" width="0" style="34" hidden="1" customWidth="1"/>
    <col min="4103" max="4103" width="15.28515625" style="34" customWidth="1"/>
    <col min="4104" max="4106" width="0" style="34" hidden="1" customWidth="1"/>
    <col min="4107" max="4107" width="19.140625" style="34" customWidth="1"/>
    <col min="4108" max="4110" width="0" style="34" hidden="1" customWidth="1"/>
    <col min="4111" max="4111" width="16.7109375" style="34" customWidth="1"/>
    <col min="4112" max="4112" width="17.42578125" style="34" customWidth="1"/>
    <col min="4113" max="4113" width="19" style="34" customWidth="1"/>
    <col min="4114" max="4114" width="21.28515625" style="34" customWidth="1"/>
    <col min="4115" max="4352" width="9.140625" style="34"/>
    <col min="4353" max="4353" width="3.85546875" style="34" customWidth="1"/>
    <col min="4354" max="4354" width="29.42578125" style="34" customWidth="1"/>
    <col min="4355" max="4358" width="0" style="34" hidden="1" customWidth="1"/>
    <col min="4359" max="4359" width="15.28515625" style="34" customWidth="1"/>
    <col min="4360" max="4362" width="0" style="34" hidden="1" customWidth="1"/>
    <col min="4363" max="4363" width="19.140625" style="34" customWidth="1"/>
    <col min="4364" max="4366" width="0" style="34" hidden="1" customWidth="1"/>
    <col min="4367" max="4367" width="16.7109375" style="34" customWidth="1"/>
    <col min="4368" max="4368" width="17.42578125" style="34" customWidth="1"/>
    <col min="4369" max="4369" width="19" style="34" customWidth="1"/>
    <col min="4370" max="4370" width="21.28515625" style="34" customWidth="1"/>
    <col min="4371" max="4608" width="9.140625" style="34"/>
    <col min="4609" max="4609" width="3.85546875" style="34" customWidth="1"/>
    <col min="4610" max="4610" width="29.42578125" style="34" customWidth="1"/>
    <col min="4611" max="4614" width="0" style="34" hidden="1" customWidth="1"/>
    <col min="4615" max="4615" width="15.28515625" style="34" customWidth="1"/>
    <col min="4616" max="4618" width="0" style="34" hidden="1" customWidth="1"/>
    <col min="4619" max="4619" width="19.140625" style="34" customWidth="1"/>
    <col min="4620" max="4622" width="0" style="34" hidden="1" customWidth="1"/>
    <col min="4623" max="4623" width="16.7109375" style="34" customWidth="1"/>
    <col min="4624" max="4624" width="17.42578125" style="34" customWidth="1"/>
    <col min="4625" max="4625" width="19" style="34" customWidth="1"/>
    <col min="4626" max="4626" width="21.28515625" style="34" customWidth="1"/>
    <col min="4627" max="4864" width="9.140625" style="34"/>
    <col min="4865" max="4865" width="3.85546875" style="34" customWidth="1"/>
    <col min="4866" max="4866" width="29.42578125" style="34" customWidth="1"/>
    <col min="4867" max="4870" width="0" style="34" hidden="1" customWidth="1"/>
    <col min="4871" max="4871" width="15.28515625" style="34" customWidth="1"/>
    <col min="4872" max="4874" width="0" style="34" hidden="1" customWidth="1"/>
    <col min="4875" max="4875" width="19.140625" style="34" customWidth="1"/>
    <col min="4876" max="4878" width="0" style="34" hidden="1" customWidth="1"/>
    <col min="4879" max="4879" width="16.7109375" style="34" customWidth="1"/>
    <col min="4880" max="4880" width="17.42578125" style="34" customWidth="1"/>
    <col min="4881" max="4881" width="19" style="34" customWidth="1"/>
    <col min="4882" max="4882" width="21.28515625" style="34" customWidth="1"/>
    <col min="4883" max="5120" width="9.140625" style="34"/>
    <col min="5121" max="5121" width="3.85546875" style="34" customWidth="1"/>
    <col min="5122" max="5122" width="29.42578125" style="34" customWidth="1"/>
    <col min="5123" max="5126" width="0" style="34" hidden="1" customWidth="1"/>
    <col min="5127" max="5127" width="15.28515625" style="34" customWidth="1"/>
    <col min="5128" max="5130" width="0" style="34" hidden="1" customWidth="1"/>
    <col min="5131" max="5131" width="19.140625" style="34" customWidth="1"/>
    <col min="5132" max="5134" width="0" style="34" hidden="1" customWidth="1"/>
    <col min="5135" max="5135" width="16.7109375" style="34" customWidth="1"/>
    <col min="5136" max="5136" width="17.42578125" style="34" customWidth="1"/>
    <col min="5137" max="5137" width="19" style="34" customWidth="1"/>
    <col min="5138" max="5138" width="21.28515625" style="34" customWidth="1"/>
    <col min="5139" max="5376" width="9.140625" style="34"/>
    <col min="5377" max="5377" width="3.85546875" style="34" customWidth="1"/>
    <col min="5378" max="5378" width="29.42578125" style="34" customWidth="1"/>
    <col min="5379" max="5382" width="0" style="34" hidden="1" customWidth="1"/>
    <col min="5383" max="5383" width="15.28515625" style="34" customWidth="1"/>
    <col min="5384" max="5386" width="0" style="34" hidden="1" customWidth="1"/>
    <col min="5387" max="5387" width="19.140625" style="34" customWidth="1"/>
    <col min="5388" max="5390" width="0" style="34" hidden="1" customWidth="1"/>
    <col min="5391" max="5391" width="16.7109375" style="34" customWidth="1"/>
    <col min="5392" max="5392" width="17.42578125" style="34" customWidth="1"/>
    <col min="5393" max="5393" width="19" style="34" customWidth="1"/>
    <col min="5394" max="5394" width="21.28515625" style="34" customWidth="1"/>
    <col min="5395" max="5632" width="9.140625" style="34"/>
    <col min="5633" max="5633" width="3.85546875" style="34" customWidth="1"/>
    <col min="5634" max="5634" width="29.42578125" style="34" customWidth="1"/>
    <col min="5635" max="5638" width="0" style="34" hidden="1" customWidth="1"/>
    <col min="5639" max="5639" width="15.28515625" style="34" customWidth="1"/>
    <col min="5640" max="5642" width="0" style="34" hidden="1" customWidth="1"/>
    <col min="5643" max="5643" width="19.140625" style="34" customWidth="1"/>
    <col min="5644" max="5646" width="0" style="34" hidden="1" customWidth="1"/>
    <col min="5647" max="5647" width="16.7109375" style="34" customWidth="1"/>
    <col min="5648" max="5648" width="17.42578125" style="34" customWidth="1"/>
    <col min="5649" max="5649" width="19" style="34" customWidth="1"/>
    <col min="5650" max="5650" width="21.28515625" style="34" customWidth="1"/>
    <col min="5651" max="5888" width="9.140625" style="34"/>
    <col min="5889" max="5889" width="3.85546875" style="34" customWidth="1"/>
    <col min="5890" max="5890" width="29.42578125" style="34" customWidth="1"/>
    <col min="5891" max="5894" width="0" style="34" hidden="1" customWidth="1"/>
    <col min="5895" max="5895" width="15.28515625" style="34" customWidth="1"/>
    <col min="5896" max="5898" width="0" style="34" hidden="1" customWidth="1"/>
    <col min="5899" max="5899" width="19.140625" style="34" customWidth="1"/>
    <col min="5900" max="5902" width="0" style="34" hidden="1" customWidth="1"/>
    <col min="5903" max="5903" width="16.7109375" style="34" customWidth="1"/>
    <col min="5904" max="5904" width="17.42578125" style="34" customWidth="1"/>
    <col min="5905" max="5905" width="19" style="34" customWidth="1"/>
    <col min="5906" max="5906" width="21.28515625" style="34" customWidth="1"/>
    <col min="5907" max="6144" width="9.140625" style="34"/>
    <col min="6145" max="6145" width="3.85546875" style="34" customWidth="1"/>
    <col min="6146" max="6146" width="29.42578125" style="34" customWidth="1"/>
    <col min="6147" max="6150" width="0" style="34" hidden="1" customWidth="1"/>
    <col min="6151" max="6151" width="15.28515625" style="34" customWidth="1"/>
    <col min="6152" max="6154" width="0" style="34" hidden="1" customWidth="1"/>
    <col min="6155" max="6155" width="19.140625" style="34" customWidth="1"/>
    <col min="6156" max="6158" width="0" style="34" hidden="1" customWidth="1"/>
    <col min="6159" max="6159" width="16.7109375" style="34" customWidth="1"/>
    <col min="6160" max="6160" width="17.42578125" style="34" customWidth="1"/>
    <col min="6161" max="6161" width="19" style="34" customWidth="1"/>
    <col min="6162" max="6162" width="21.28515625" style="34" customWidth="1"/>
    <col min="6163" max="6400" width="9.140625" style="34"/>
    <col min="6401" max="6401" width="3.85546875" style="34" customWidth="1"/>
    <col min="6402" max="6402" width="29.42578125" style="34" customWidth="1"/>
    <col min="6403" max="6406" width="0" style="34" hidden="1" customWidth="1"/>
    <col min="6407" max="6407" width="15.28515625" style="34" customWidth="1"/>
    <col min="6408" max="6410" width="0" style="34" hidden="1" customWidth="1"/>
    <col min="6411" max="6411" width="19.140625" style="34" customWidth="1"/>
    <col min="6412" max="6414" width="0" style="34" hidden="1" customWidth="1"/>
    <col min="6415" max="6415" width="16.7109375" style="34" customWidth="1"/>
    <col min="6416" max="6416" width="17.42578125" style="34" customWidth="1"/>
    <col min="6417" max="6417" width="19" style="34" customWidth="1"/>
    <col min="6418" max="6418" width="21.28515625" style="34" customWidth="1"/>
    <col min="6419" max="6656" width="9.140625" style="34"/>
    <col min="6657" max="6657" width="3.85546875" style="34" customWidth="1"/>
    <col min="6658" max="6658" width="29.42578125" style="34" customWidth="1"/>
    <col min="6659" max="6662" width="0" style="34" hidden="1" customWidth="1"/>
    <col min="6663" max="6663" width="15.28515625" style="34" customWidth="1"/>
    <col min="6664" max="6666" width="0" style="34" hidden="1" customWidth="1"/>
    <col min="6667" max="6667" width="19.140625" style="34" customWidth="1"/>
    <col min="6668" max="6670" width="0" style="34" hidden="1" customWidth="1"/>
    <col min="6671" max="6671" width="16.7109375" style="34" customWidth="1"/>
    <col min="6672" max="6672" width="17.42578125" style="34" customWidth="1"/>
    <col min="6673" max="6673" width="19" style="34" customWidth="1"/>
    <col min="6674" max="6674" width="21.28515625" style="34" customWidth="1"/>
    <col min="6675" max="6912" width="9.140625" style="34"/>
    <col min="6913" max="6913" width="3.85546875" style="34" customWidth="1"/>
    <col min="6914" max="6914" width="29.42578125" style="34" customWidth="1"/>
    <col min="6915" max="6918" width="0" style="34" hidden="1" customWidth="1"/>
    <col min="6919" max="6919" width="15.28515625" style="34" customWidth="1"/>
    <col min="6920" max="6922" width="0" style="34" hidden="1" customWidth="1"/>
    <col min="6923" max="6923" width="19.140625" style="34" customWidth="1"/>
    <col min="6924" max="6926" width="0" style="34" hidden="1" customWidth="1"/>
    <col min="6927" max="6927" width="16.7109375" style="34" customWidth="1"/>
    <col min="6928" max="6928" width="17.42578125" style="34" customWidth="1"/>
    <col min="6929" max="6929" width="19" style="34" customWidth="1"/>
    <col min="6930" max="6930" width="21.28515625" style="34" customWidth="1"/>
    <col min="6931" max="7168" width="9.140625" style="34"/>
    <col min="7169" max="7169" width="3.85546875" style="34" customWidth="1"/>
    <col min="7170" max="7170" width="29.42578125" style="34" customWidth="1"/>
    <col min="7171" max="7174" width="0" style="34" hidden="1" customWidth="1"/>
    <col min="7175" max="7175" width="15.28515625" style="34" customWidth="1"/>
    <col min="7176" max="7178" width="0" style="34" hidden="1" customWidth="1"/>
    <col min="7179" max="7179" width="19.140625" style="34" customWidth="1"/>
    <col min="7180" max="7182" width="0" style="34" hidden="1" customWidth="1"/>
    <col min="7183" max="7183" width="16.7109375" style="34" customWidth="1"/>
    <col min="7184" max="7184" width="17.42578125" style="34" customWidth="1"/>
    <col min="7185" max="7185" width="19" style="34" customWidth="1"/>
    <col min="7186" max="7186" width="21.28515625" style="34" customWidth="1"/>
    <col min="7187" max="7424" width="9.140625" style="34"/>
    <col min="7425" max="7425" width="3.85546875" style="34" customWidth="1"/>
    <col min="7426" max="7426" width="29.42578125" style="34" customWidth="1"/>
    <col min="7427" max="7430" width="0" style="34" hidden="1" customWidth="1"/>
    <col min="7431" max="7431" width="15.28515625" style="34" customWidth="1"/>
    <col min="7432" max="7434" width="0" style="34" hidden="1" customWidth="1"/>
    <col min="7435" max="7435" width="19.140625" style="34" customWidth="1"/>
    <col min="7436" max="7438" width="0" style="34" hidden="1" customWidth="1"/>
    <col min="7439" max="7439" width="16.7109375" style="34" customWidth="1"/>
    <col min="7440" max="7440" width="17.42578125" style="34" customWidth="1"/>
    <col min="7441" max="7441" width="19" style="34" customWidth="1"/>
    <col min="7442" max="7442" width="21.28515625" style="34" customWidth="1"/>
    <col min="7443" max="7680" width="9.140625" style="34"/>
    <col min="7681" max="7681" width="3.85546875" style="34" customWidth="1"/>
    <col min="7682" max="7682" width="29.42578125" style="34" customWidth="1"/>
    <col min="7683" max="7686" width="0" style="34" hidden="1" customWidth="1"/>
    <col min="7687" max="7687" width="15.28515625" style="34" customWidth="1"/>
    <col min="7688" max="7690" width="0" style="34" hidden="1" customWidth="1"/>
    <col min="7691" max="7691" width="19.140625" style="34" customWidth="1"/>
    <col min="7692" max="7694" width="0" style="34" hidden="1" customWidth="1"/>
    <col min="7695" max="7695" width="16.7109375" style="34" customWidth="1"/>
    <col min="7696" max="7696" width="17.42578125" style="34" customWidth="1"/>
    <col min="7697" max="7697" width="19" style="34" customWidth="1"/>
    <col min="7698" max="7698" width="21.28515625" style="34" customWidth="1"/>
    <col min="7699" max="7936" width="9.140625" style="34"/>
    <col min="7937" max="7937" width="3.85546875" style="34" customWidth="1"/>
    <col min="7938" max="7938" width="29.42578125" style="34" customWidth="1"/>
    <col min="7939" max="7942" width="0" style="34" hidden="1" customWidth="1"/>
    <col min="7943" max="7943" width="15.28515625" style="34" customWidth="1"/>
    <col min="7944" max="7946" width="0" style="34" hidden="1" customWidth="1"/>
    <col min="7947" max="7947" width="19.140625" style="34" customWidth="1"/>
    <col min="7948" max="7950" width="0" style="34" hidden="1" customWidth="1"/>
    <col min="7951" max="7951" width="16.7109375" style="34" customWidth="1"/>
    <col min="7952" max="7952" width="17.42578125" style="34" customWidth="1"/>
    <col min="7953" max="7953" width="19" style="34" customWidth="1"/>
    <col min="7954" max="7954" width="21.28515625" style="34" customWidth="1"/>
    <col min="7955" max="8192" width="9.140625" style="34"/>
    <col min="8193" max="8193" width="3.85546875" style="34" customWidth="1"/>
    <col min="8194" max="8194" width="29.42578125" style="34" customWidth="1"/>
    <col min="8195" max="8198" width="0" style="34" hidden="1" customWidth="1"/>
    <col min="8199" max="8199" width="15.28515625" style="34" customWidth="1"/>
    <col min="8200" max="8202" width="0" style="34" hidden="1" customWidth="1"/>
    <col min="8203" max="8203" width="19.140625" style="34" customWidth="1"/>
    <col min="8204" max="8206" width="0" style="34" hidden="1" customWidth="1"/>
    <col min="8207" max="8207" width="16.7109375" style="34" customWidth="1"/>
    <col min="8208" max="8208" width="17.42578125" style="34" customWidth="1"/>
    <col min="8209" max="8209" width="19" style="34" customWidth="1"/>
    <col min="8210" max="8210" width="21.28515625" style="34" customWidth="1"/>
    <col min="8211" max="8448" width="9.140625" style="34"/>
    <col min="8449" max="8449" width="3.85546875" style="34" customWidth="1"/>
    <col min="8450" max="8450" width="29.42578125" style="34" customWidth="1"/>
    <col min="8451" max="8454" width="0" style="34" hidden="1" customWidth="1"/>
    <col min="8455" max="8455" width="15.28515625" style="34" customWidth="1"/>
    <col min="8456" max="8458" width="0" style="34" hidden="1" customWidth="1"/>
    <col min="8459" max="8459" width="19.140625" style="34" customWidth="1"/>
    <col min="8460" max="8462" width="0" style="34" hidden="1" customWidth="1"/>
    <col min="8463" max="8463" width="16.7109375" style="34" customWidth="1"/>
    <col min="8464" max="8464" width="17.42578125" style="34" customWidth="1"/>
    <col min="8465" max="8465" width="19" style="34" customWidth="1"/>
    <col min="8466" max="8466" width="21.28515625" style="34" customWidth="1"/>
    <col min="8467" max="8704" width="9.140625" style="34"/>
    <col min="8705" max="8705" width="3.85546875" style="34" customWidth="1"/>
    <col min="8706" max="8706" width="29.42578125" style="34" customWidth="1"/>
    <col min="8707" max="8710" width="0" style="34" hidden="1" customWidth="1"/>
    <col min="8711" max="8711" width="15.28515625" style="34" customWidth="1"/>
    <col min="8712" max="8714" width="0" style="34" hidden="1" customWidth="1"/>
    <col min="8715" max="8715" width="19.140625" style="34" customWidth="1"/>
    <col min="8716" max="8718" width="0" style="34" hidden="1" customWidth="1"/>
    <col min="8719" max="8719" width="16.7109375" style="34" customWidth="1"/>
    <col min="8720" max="8720" width="17.42578125" style="34" customWidth="1"/>
    <col min="8721" max="8721" width="19" style="34" customWidth="1"/>
    <col min="8722" max="8722" width="21.28515625" style="34" customWidth="1"/>
    <col min="8723" max="8960" width="9.140625" style="34"/>
    <col min="8961" max="8961" width="3.85546875" style="34" customWidth="1"/>
    <col min="8962" max="8962" width="29.42578125" style="34" customWidth="1"/>
    <col min="8963" max="8966" width="0" style="34" hidden="1" customWidth="1"/>
    <col min="8967" max="8967" width="15.28515625" style="34" customWidth="1"/>
    <col min="8968" max="8970" width="0" style="34" hidden="1" customWidth="1"/>
    <col min="8971" max="8971" width="19.140625" style="34" customWidth="1"/>
    <col min="8972" max="8974" width="0" style="34" hidden="1" customWidth="1"/>
    <col min="8975" max="8975" width="16.7109375" style="34" customWidth="1"/>
    <col min="8976" max="8976" width="17.42578125" style="34" customWidth="1"/>
    <col min="8977" max="8977" width="19" style="34" customWidth="1"/>
    <col min="8978" max="8978" width="21.28515625" style="34" customWidth="1"/>
    <col min="8979" max="9216" width="9.140625" style="34"/>
    <col min="9217" max="9217" width="3.85546875" style="34" customWidth="1"/>
    <col min="9218" max="9218" width="29.42578125" style="34" customWidth="1"/>
    <col min="9219" max="9222" width="0" style="34" hidden="1" customWidth="1"/>
    <col min="9223" max="9223" width="15.28515625" style="34" customWidth="1"/>
    <col min="9224" max="9226" width="0" style="34" hidden="1" customWidth="1"/>
    <col min="9227" max="9227" width="19.140625" style="34" customWidth="1"/>
    <col min="9228" max="9230" width="0" style="34" hidden="1" customWidth="1"/>
    <col min="9231" max="9231" width="16.7109375" style="34" customWidth="1"/>
    <col min="9232" max="9232" width="17.42578125" style="34" customWidth="1"/>
    <col min="9233" max="9233" width="19" style="34" customWidth="1"/>
    <col min="9234" max="9234" width="21.28515625" style="34" customWidth="1"/>
    <col min="9235" max="9472" width="9.140625" style="34"/>
    <col min="9473" max="9473" width="3.85546875" style="34" customWidth="1"/>
    <col min="9474" max="9474" width="29.42578125" style="34" customWidth="1"/>
    <col min="9475" max="9478" width="0" style="34" hidden="1" customWidth="1"/>
    <col min="9479" max="9479" width="15.28515625" style="34" customWidth="1"/>
    <col min="9480" max="9482" width="0" style="34" hidden="1" customWidth="1"/>
    <col min="9483" max="9483" width="19.140625" style="34" customWidth="1"/>
    <col min="9484" max="9486" width="0" style="34" hidden="1" customWidth="1"/>
    <col min="9487" max="9487" width="16.7109375" style="34" customWidth="1"/>
    <col min="9488" max="9488" width="17.42578125" style="34" customWidth="1"/>
    <col min="9489" max="9489" width="19" style="34" customWidth="1"/>
    <col min="9490" max="9490" width="21.28515625" style="34" customWidth="1"/>
    <col min="9491" max="9728" width="9.140625" style="34"/>
    <col min="9729" max="9729" width="3.85546875" style="34" customWidth="1"/>
    <col min="9730" max="9730" width="29.42578125" style="34" customWidth="1"/>
    <col min="9731" max="9734" width="0" style="34" hidden="1" customWidth="1"/>
    <col min="9735" max="9735" width="15.28515625" style="34" customWidth="1"/>
    <col min="9736" max="9738" width="0" style="34" hidden="1" customWidth="1"/>
    <col min="9739" max="9739" width="19.140625" style="34" customWidth="1"/>
    <col min="9740" max="9742" width="0" style="34" hidden="1" customWidth="1"/>
    <col min="9743" max="9743" width="16.7109375" style="34" customWidth="1"/>
    <col min="9744" max="9744" width="17.42578125" style="34" customWidth="1"/>
    <col min="9745" max="9745" width="19" style="34" customWidth="1"/>
    <col min="9746" max="9746" width="21.28515625" style="34" customWidth="1"/>
    <col min="9747" max="9984" width="9.140625" style="34"/>
    <col min="9985" max="9985" width="3.85546875" style="34" customWidth="1"/>
    <col min="9986" max="9986" width="29.42578125" style="34" customWidth="1"/>
    <col min="9987" max="9990" width="0" style="34" hidden="1" customWidth="1"/>
    <col min="9991" max="9991" width="15.28515625" style="34" customWidth="1"/>
    <col min="9992" max="9994" width="0" style="34" hidden="1" customWidth="1"/>
    <col min="9995" max="9995" width="19.140625" style="34" customWidth="1"/>
    <col min="9996" max="9998" width="0" style="34" hidden="1" customWidth="1"/>
    <col min="9999" max="9999" width="16.7109375" style="34" customWidth="1"/>
    <col min="10000" max="10000" width="17.42578125" style="34" customWidth="1"/>
    <col min="10001" max="10001" width="19" style="34" customWidth="1"/>
    <col min="10002" max="10002" width="21.28515625" style="34" customWidth="1"/>
    <col min="10003" max="10240" width="9.140625" style="34"/>
    <col min="10241" max="10241" width="3.85546875" style="34" customWidth="1"/>
    <col min="10242" max="10242" width="29.42578125" style="34" customWidth="1"/>
    <col min="10243" max="10246" width="0" style="34" hidden="1" customWidth="1"/>
    <col min="10247" max="10247" width="15.28515625" style="34" customWidth="1"/>
    <col min="10248" max="10250" width="0" style="34" hidden="1" customWidth="1"/>
    <col min="10251" max="10251" width="19.140625" style="34" customWidth="1"/>
    <col min="10252" max="10254" width="0" style="34" hidden="1" customWidth="1"/>
    <col min="10255" max="10255" width="16.7109375" style="34" customWidth="1"/>
    <col min="10256" max="10256" width="17.42578125" style="34" customWidth="1"/>
    <col min="10257" max="10257" width="19" style="34" customWidth="1"/>
    <col min="10258" max="10258" width="21.28515625" style="34" customWidth="1"/>
    <col min="10259" max="10496" width="9.140625" style="34"/>
    <col min="10497" max="10497" width="3.85546875" style="34" customWidth="1"/>
    <col min="10498" max="10498" width="29.42578125" style="34" customWidth="1"/>
    <col min="10499" max="10502" width="0" style="34" hidden="1" customWidth="1"/>
    <col min="10503" max="10503" width="15.28515625" style="34" customWidth="1"/>
    <col min="10504" max="10506" width="0" style="34" hidden="1" customWidth="1"/>
    <col min="10507" max="10507" width="19.140625" style="34" customWidth="1"/>
    <col min="10508" max="10510" width="0" style="34" hidden="1" customWidth="1"/>
    <col min="10511" max="10511" width="16.7109375" style="34" customWidth="1"/>
    <col min="10512" max="10512" width="17.42578125" style="34" customWidth="1"/>
    <col min="10513" max="10513" width="19" style="34" customWidth="1"/>
    <col min="10514" max="10514" width="21.28515625" style="34" customWidth="1"/>
    <col min="10515" max="10752" width="9.140625" style="34"/>
    <col min="10753" max="10753" width="3.85546875" style="34" customWidth="1"/>
    <col min="10754" max="10754" width="29.42578125" style="34" customWidth="1"/>
    <col min="10755" max="10758" width="0" style="34" hidden="1" customWidth="1"/>
    <col min="10759" max="10759" width="15.28515625" style="34" customWidth="1"/>
    <col min="10760" max="10762" width="0" style="34" hidden="1" customWidth="1"/>
    <col min="10763" max="10763" width="19.140625" style="34" customWidth="1"/>
    <col min="10764" max="10766" width="0" style="34" hidden="1" customWidth="1"/>
    <col min="10767" max="10767" width="16.7109375" style="34" customWidth="1"/>
    <col min="10768" max="10768" width="17.42578125" style="34" customWidth="1"/>
    <col min="10769" max="10769" width="19" style="34" customWidth="1"/>
    <col min="10770" max="10770" width="21.28515625" style="34" customWidth="1"/>
    <col min="10771" max="11008" width="9.140625" style="34"/>
    <col min="11009" max="11009" width="3.85546875" style="34" customWidth="1"/>
    <col min="11010" max="11010" width="29.42578125" style="34" customWidth="1"/>
    <col min="11011" max="11014" width="0" style="34" hidden="1" customWidth="1"/>
    <col min="11015" max="11015" width="15.28515625" style="34" customWidth="1"/>
    <col min="11016" max="11018" width="0" style="34" hidden="1" customWidth="1"/>
    <col min="11019" max="11019" width="19.140625" style="34" customWidth="1"/>
    <col min="11020" max="11022" width="0" style="34" hidden="1" customWidth="1"/>
    <col min="11023" max="11023" width="16.7109375" style="34" customWidth="1"/>
    <col min="11024" max="11024" width="17.42578125" style="34" customWidth="1"/>
    <col min="11025" max="11025" width="19" style="34" customWidth="1"/>
    <col min="11026" max="11026" width="21.28515625" style="34" customWidth="1"/>
    <col min="11027" max="11264" width="9.140625" style="34"/>
    <col min="11265" max="11265" width="3.85546875" style="34" customWidth="1"/>
    <col min="11266" max="11266" width="29.42578125" style="34" customWidth="1"/>
    <col min="11267" max="11270" width="0" style="34" hidden="1" customWidth="1"/>
    <col min="11271" max="11271" width="15.28515625" style="34" customWidth="1"/>
    <col min="11272" max="11274" width="0" style="34" hidden="1" customWidth="1"/>
    <col min="11275" max="11275" width="19.140625" style="34" customWidth="1"/>
    <col min="11276" max="11278" width="0" style="34" hidden="1" customWidth="1"/>
    <col min="11279" max="11279" width="16.7109375" style="34" customWidth="1"/>
    <col min="11280" max="11280" width="17.42578125" style="34" customWidth="1"/>
    <col min="11281" max="11281" width="19" style="34" customWidth="1"/>
    <col min="11282" max="11282" width="21.28515625" style="34" customWidth="1"/>
    <col min="11283" max="11520" width="9.140625" style="34"/>
    <col min="11521" max="11521" width="3.85546875" style="34" customWidth="1"/>
    <col min="11522" max="11522" width="29.42578125" style="34" customWidth="1"/>
    <col min="11523" max="11526" width="0" style="34" hidden="1" customWidth="1"/>
    <col min="11527" max="11527" width="15.28515625" style="34" customWidth="1"/>
    <col min="11528" max="11530" width="0" style="34" hidden="1" customWidth="1"/>
    <col min="11531" max="11531" width="19.140625" style="34" customWidth="1"/>
    <col min="11532" max="11534" width="0" style="34" hidden="1" customWidth="1"/>
    <col min="11535" max="11535" width="16.7109375" style="34" customWidth="1"/>
    <col min="11536" max="11536" width="17.42578125" style="34" customWidth="1"/>
    <col min="11537" max="11537" width="19" style="34" customWidth="1"/>
    <col min="11538" max="11538" width="21.28515625" style="34" customWidth="1"/>
    <col min="11539" max="11776" width="9.140625" style="34"/>
    <col min="11777" max="11777" width="3.85546875" style="34" customWidth="1"/>
    <col min="11778" max="11778" width="29.42578125" style="34" customWidth="1"/>
    <col min="11779" max="11782" width="0" style="34" hidden="1" customWidth="1"/>
    <col min="11783" max="11783" width="15.28515625" style="34" customWidth="1"/>
    <col min="11784" max="11786" width="0" style="34" hidden="1" customWidth="1"/>
    <col min="11787" max="11787" width="19.140625" style="34" customWidth="1"/>
    <col min="11788" max="11790" width="0" style="34" hidden="1" customWidth="1"/>
    <col min="11791" max="11791" width="16.7109375" style="34" customWidth="1"/>
    <col min="11792" max="11792" width="17.42578125" style="34" customWidth="1"/>
    <col min="11793" max="11793" width="19" style="34" customWidth="1"/>
    <col min="11794" max="11794" width="21.28515625" style="34" customWidth="1"/>
    <col min="11795" max="12032" width="9.140625" style="34"/>
    <col min="12033" max="12033" width="3.85546875" style="34" customWidth="1"/>
    <col min="12034" max="12034" width="29.42578125" style="34" customWidth="1"/>
    <col min="12035" max="12038" width="0" style="34" hidden="1" customWidth="1"/>
    <col min="12039" max="12039" width="15.28515625" style="34" customWidth="1"/>
    <col min="12040" max="12042" width="0" style="34" hidden="1" customWidth="1"/>
    <col min="12043" max="12043" width="19.140625" style="34" customWidth="1"/>
    <col min="12044" max="12046" width="0" style="34" hidden="1" customWidth="1"/>
    <col min="12047" max="12047" width="16.7109375" style="34" customWidth="1"/>
    <col min="12048" max="12048" width="17.42578125" style="34" customWidth="1"/>
    <col min="12049" max="12049" width="19" style="34" customWidth="1"/>
    <col min="12050" max="12050" width="21.28515625" style="34" customWidth="1"/>
    <col min="12051" max="12288" width="9.140625" style="34"/>
    <col min="12289" max="12289" width="3.85546875" style="34" customWidth="1"/>
    <col min="12290" max="12290" width="29.42578125" style="34" customWidth="1"/>
    <col min="12291" max="12294" width="0" style="34" hidden="1" customWidth="1"/>
    <col min="12295" max="12295" width="15.28515625" style="34" customWidth="1"/>
    <col min="12296" max="12298" width="0" style="34" hidden="1" customWidth="1"/>
    <col min="12299" max="12299" width="19.140625" style="34" customWidth="1"/>
    <col min="12300" max="12302" width="0" style="34" hidden="1" customWidth="1"/>
    <col min="12303" max="12303" width="16.7109375" style="34" customWidth="1"/>
    <col min="12304" max="12304" width="17.42578125" style="34" customWidth="1"/>
    <col min="12305" max="12305" width="19" style="34" customWidth="1"/>
    <col min="12306" max="12306" width="21.28515625" style="34" customWidth="1"/>
    <col min="12307" max="12544" width="9.140625" style="34"/>
    <col min="12545" max="12545" width="3.85546875" style="34" customWidth="1"/>
    <col min="12546" max="12546" width="29.42578125" style="34" customWidth="1"/>
    <col min="12547" max="12550" width="0" style="34" hidden="1" customWidth="1"/>
    <col min="12551" max="12551" width="15.28515625" style="34" customWidth="1"/>
    <col min="12552" max="12554" width="0" style="34" hidden="1" customWidth="1"/>
    <col min="12555" max="12555" width="19.140625" style="34" customWidth="1"/>
    <col min="12556" max="12558" width="0" style="34" hidden="1" customWidth="1"/>
    <col min="12559" max="12559" width="16.7109375" style="34" customWidth="1"/>
    <col min="12560" max="12560" width="17.42578125" style="34" customWidth="1"/>
    <col min="12561" max="12561" width="19" style="34" customWidth="1"/>
    <col min="12562" max="12562" width="21.28515625" style="34" customWidth="1"/>
    <col min="12563" max="12800" width="9.140625" style="34"/>
    <col min="12801" max="12801" width="3.85546875" style="34" customWidth="1"/>
    <col min="12802" max="12802" width="29.42578125" style="34" customWidth="1"/>
    <col min="12803" max="12806" width="0" style="34" hidden="1" customWidth="1"/>
    <col min="12807" max="12807" width="15.28515625" style="34" customWidth="1"/>
    <col min="12808" max="12810" width="0" style="34" hidden="1" customWidth="1"/>
    <col min="12811" max="12811" width="19.140625" style="34" customWidth="1"/>
    <col min="12812" max="12814" width="0" style="34" hidden="1" customWidth="1"/>
    <col min="12815" max="12815" width="16.7109375" style="34" customWidth="1"/>
    <col min="12816" max="12816" width="17.42578125" style="34" customWidth="1"/>
    <col min="12817" max="12817" width="19" style="34" customWidth="1"/>
    <col min="12818" max="12818" width="21.28515625" style="34" customWidth="1"/>
    <col min="12819" max="13056" width="9.140625" style="34"/>
    <col min="13057" max="13057" width="3.85546875" style="34" customWidth="1"/>
    <col min="13058" max="13058" width="29.42578125" style="34" customWidth="1"/>
    <col min="13059" max="13062" width="0" style="34" hidden="1" customWidth="1"/>
    <col min="13063" max="13063" width="15.28515625" style="34" customWidth="1"/>
    <col min="13064" max="13066" width="0" style="34" hidden="1" customWidth="1"/>
    <col min="13067" max="13067" width="19.140625" style="34" customWidth="1"/>
    <col min="13068" max="13070" width="0" style="34" hidden="1" customWidth="1"/>
    <col min="13071" max="13071" width="16.7109375" style="34" customWidth="1"/>
    <col min="13072" max="13072" width="17.42578125" style="34" customWidth="1"/>
    <col min="13073" max="13073" width="19" style="34" customWidth="1"/>
    <col min="13074" max="13074" width="21.28515625" style="34" customWidth="1"/>
    <col min="13075" max="13312" width="9.140625" style="34"/>
    <col min="13313" max="13313" width="3.85546875" style="34" customWidth="1"/>
    <col min="13314" max="13314" width="29.42578125" style="34" customWidth="1"/>
    <col min="13315" max="13318" width="0" style="34" hidden="1" customWidth="1"/>
    <col min="13319" max="13319" width="15.28515625" style="34" customWidth="1"/>
    <col min="13320" max="13322" width="0" style="34" hidden="1" customWidth="1"/>
    <col min="13323" max="13323" width="19.140625" style="34" customWidth="1"/>
    <col min="13324" max="13326" width="0" style="34" hidden="1" customWidth="1"/>
    <col min="13327" max="13327" width="16.7109375" style="34" customWidth="1"/>
    <col min="13328" max="13328" width="17.42578125" style="34" customWidth="1"/>
    <col min="13329" max="13329" width="19" style="34" customWidth="1"/>
    <col min="13330" max="13330" width="21.28515625" style="34" customWidth="1"/>
    <col min="13331" max="13568" width="9.140625" style="34"/>
    <col min="13569" max="13569" width="3.85546875" style="34" customWidth="1"/>
    <col min="13570" max="13570" width="29.42578125" style="34" customWidth="1"/>
    <col min="13571" max="13574" width="0" style="34" hidden="1" customWidth="1"/>
    <col min="13575" max="13575" width="15.28515625" style="34" customWidth="1"/>
    <col min="13576" max="13578" width="0" style="34" hidden="1" customWidth="1"/>
    <col min="13579" max="13579" width="19.140625" style="34" customWidth="1"/>
    <col min="13580" max="13582" width="0" style="34" hidden="1" customWidth="1"/>
    <col min="13583" max="13583" width="16.7109375" style="34" customWidth="1"/>
    <col min="13584" max="13584" width="17.42578125" style="34" customWidth="1"/>
    <col min="13585" max="13585" width="19" style="34" customWidth="1"/>
    <col min="13586" max="13586" width="21.28515625" style="34" customWidth="1"/>
    <col min="13587" max="13824" width="9.140625" style="34"/>
    <col min="13825" max="13825" width="3.85546875" style="34" customWidth="1"/>
    <col min="13826" max="13826" width="29.42578125" style="34" customWidth="1"/>
    <col min="13827" max="13830" width="0" style="34" hidden="1" customWidth="1"/>
    <col min="13831" max="13831" width="15.28515625" style="34" customWidth="1"/>
    <col min="13832" max="13834" width="0" style="34" hidden="1" customWidth="1"/>
    <col min="13835" max="13835" width="19.140625" style="34" customWidth="1"/>
    <col min="13836" max="13838" width="0" style="34" hidden="1" customWidth="1"/>
    <col min="13839" max="13839" width="16.7109375" style="34" customWidth="1"/>
    <col min="13840" max="13840" width="17.42578125" style="34" customWidth="1"/>
    <col min="13841" max="13841" width="19" style="34" customWidth="1"/>
    <col min="13842" max="13842" width="21.28515625" style="34" customWidth="1"/>
    <col min="13843" max="14080" width="9.140625" style="34"/>
    <col min="14081" max="14081" width="3.85546875" style="34" customWidth="1"/>
    <col min="14082" max="14082" width="29.42578125" style="34" customWidth="1"/>
    <col min="14083" max="14086" width="0" style="34" hidden="1" customWidth="1"/>
    <col min="14087" max="14087" width="15.28515625" style="34" customWidth="1"/>
    <col min="14088" max="14090" width="0" style="34" hidden="1" customWidth="1"/>
    <col min="14091" max="14091" width="19.140625" style="34" customWidth="1"/>
    <col min="14092" max="14094" width="0" style="34" hidden="1" customWidth="1"/>
    <col min="14095" max="14095" width="16.7109375" style="34" customWidth="1"/>
    <col min="14096" max="14096" width="17.42578125" style="34" customWidth="1"/>
    <col min="14097" max="14097" width="19" style="34" customWidth="1"/>
    <col min="14098" max="14098" width="21.28515625" style="34" customWidth="1"/>
    <col min="14099" max="14336" width="9.140625" style="34"/>
    <col min="14337" max="14337" width="3.85546875" style="34" customWidth="1"/>
    <col min="14338" max="14338" width="29.42578125" style="34" customWidth="1"/>
    <col min="14339" max="14342" width="0" style="34" hidden="1" customWidth="1"/>
    <col min="14343" max="14343" width="15.28515625" style="34" customWidth="1"/>
    <col min="14344" max="14346" width="0" style="34" hidden="1" customWidth="1"/>
    <col min="14347" max="14347" width="19.140625" style="34" customWidth="1"/>
    <col min="14348" max="14350" width="0" style="34" hidden="1" customWidth="1"/>
    <col min="14351" max="14351" width="16.7109375" style="34" customWidth="1"/>
    <col min="14352" max="14352" width="17.42578125" style="34" customWidth="1"/>
    <col min="14353" max="14353" width="19" style="34" customWidth="1"/>
    <col min="14354" max="14354" width="21.28515625" style="34" customWidth="1"/>
    <col min="14355" max="14592" width="9.140625" style="34"/>
    <col min="14593" max="14593" width="3.85546875" style="34" customWidth="1"/>
    <col min="14594" max="14594" width="29.42578125" style="34" customWidth="1"/>
    <col min="14595" max="14598" width="0" style="34" hidden="1" customWidth="1"/>
    <col min="14599" max="14599" width="15.28515625" style="34" customWidth="1"/>
    <col min="14600" max="14602" width="0" style="34" hidden="1" customWidth="1"/>
    <col min="14603" max="14603" width="19.140625" style="34" customWidth="1"/>
    <col min="14604" max="14606" width="0" style="34" hidden="1" customWidth="1"/>
    <col min="14607" max="14607" width="16.7109375" style="34" customWidth="1"/>
    <col min="14608" max="14608" width="17.42578125" style="34" customWidth="1"/>
    <col min="14609" max="14609" width="19" style="34" customWidth="1"/>
    <col min="14610" max="14610" width="21.28515625" style="34" customWidth="1"/>
    <col min="14611" max="14848" width="9.140625" style="34"/>
    <col min="14849" max="14849" width="3.85546875" style="34" customWidth="1"/>
    <col min="14850" max="14850" width="29.42578125" style="34" customWidth="1"/>
    <col min="14851" max="14854" width="0" style="34" hidden="1" customWidth="1"/>
    <col min="14855" max="14855" width="15.28515625" style="34" customWidth="1"/>
    <col min="14856" max="14858" width="0" style="34" hidden="1" customWidth="1"/>
    <col min="14859" max="14859" width="19.140625" style="34" customWidth="1"/>
    <col min="14860" max="14862" width="0" style="34" hidden="1" customWidth="1"/>
    <col min="14863" max="14863" width="16.7109375" style="34" customWidth="1"/>
    <col min="14864" max="14864" width="17.42578125" style="34" customWidth="1"/>
    <col min="14865" max="14865" width="19" style="34" customWidth="1"/>
    <col min="14866" max="14866" width="21.28515625" style="34" customWidth="1"/>
    <col min="14867" max="15104" width="9.140625" style="34"/>
    <col min="15105" max="15105" width="3.85546875" style="34" customWidth="1"/>
    <col min="15106" max="15106" width="29.42578125" style="34" customWidth="1"/>
    <col min="15107" max="15110" width="0" style="34" hidden="1" customWidth="1"/>
    <col min="15111" max="15111" width="15.28515625" style="34" customWidth="1"/>
    <col min="15112" max="15114" width="0" style="34" hidden="1" customWidth="1"/>
    <col min="15115" max="15115" width="19.140625" style="34" customWidth="1"/>
    <col min="15116" max="15118" width="0" style="34" hidden="1" customWidth="1"/>
    <col min="15119" max="15119" width="16.7109375" style="34" customWidth="1"/>
    <col min="15120" max="15120" width="17.42578125" style="34" customWidth="1"/>
    <col min="15121" max="15121" width="19" style="34" customWidth="1"/>
    <col min="15122" max="15122" width="21.28515625" style="34" customWidth="1"/>
    <col min="15123" max="15360" width="9.140625" style="34"/>
    <col min="15361" max="15361" width="3.85546875" style="34" customWidth="1"/>
    <col min="15362" max="15362" width="29.42578125" style="34" customWidth="1"/>
    <col min="15363" max="15366" width="0" style="34" hidden="1" customWidth="1"/>
    <col min="15367" max="15367" width="15.28515625" style="34" customWidth="1"/>
    <col min="15368" max="15370" width="0" style="34" hidden="1" customWidth="1"/>
    <col min="15371" max="15371" width="19.140625" style="34" customWidth="1"/>
    <col min="15372" max="15374" width="0" style="34" hidden="1" customWidth="1"/>
    <col min="15375" max="15375" width="16.7109375" style="34" customWidth="1"/>
    <col min="15376" max="15376" width="17.42578125" style="34" customWidth="1"/>
    <col min="15377" max="15377" width="19" style="34" customWidth="1"/>
    <col min="15378" max="15378" width="21.28515625" style="34" customWidth="1"/>
    <col min="15379" max="15616" width="9.140625" style="34"/>
    <col min="15617" max="15617" width="3.85546875" style="34" customWidth="1"/>
    <col min="15618" max="15618" width="29.42578125" style="34" customWidth="1"/>
    <col min="15619" max="15622" width="0" style="34" hidden="1" customWidth="1"/>
    <col min="15623" max="15623" width="15.28515625" style="34" customWidth="1"/>
    <col min="15624" max="15626" width="0" style="34" hidden="1" customWidth="1"/>
    <col min="15627" max="15627" width="19.140625" style="34" customWidth="1"/>
    <col min="15628" max="15630" width="0" style="34" hidden="1" customWidth="1"/>
    <col min="15631" max="15631" width="16.7109375" style="34" customWidth="1"/>
    <col min="15632" max="15632" width="17.42578125" style="34" customWidth="1"/>
    <col min="15633" max="15633" width="19" style="34" customWidth="1"/>
    <col min="15634" max="15634" width="21.28515625" style="34" customWidth="1"/>
    <col min="15635" max="15872" width="9.140625" style="34"/>
    <col min="15873" max="15873" width="3.85546875" style="34" customWidth="1"/>
    <col min="15874" max="15874" width="29.42578125" style="34" customWidth="1"/>
    <col min="15875" max="15878" width="0" style="34" hidden="1" customWidth="1"/>
    <col min="15879" max="15879" width="15.28515625" style="34" customWidth="1"/>
    <col min="15880" max="15882" width="0" style="34" hidden="1" customWidth="1"/>
    <col min="15883" max="15883" width="19.140625" style="34" customWidth="1"/>
    <col min="15884" max="15886" width="0" style="34" hidden="1" customWidth="1"/>
    <col min="15887" max="15887" width="16.7109375" style="34" customWidth="1"/>
    <col min="15888" max="15888" width="17.42578125" style="34" customWidth="1"/>
    <col min="15889" max="15889" width="19" style="34" customWidth="1"/>
    <col min="15890" max="15890" width="21.28515625" style="34" customWidth="1"/>
    <col min="15891" max="16128" width="9.140625" style="34"/>
    <col min="16129" max="16129" width="3.85546875" style="34" customWidth="1"/>
    <col min="16130" max="16130" width="29.42578125" style="34" customWidth="1"/>
    <col min="16131" max="16134" width="0" style="34" hidden="1" customWidth="1"/>
    <col min="16135" max="16135" width="15.28515625" style="34" customWidth="1"/>
    <col min="16136" max="16138" width="0" style="34" hidden="1" customWidth="1"/>
    <col min="16139" max="16139" width="19.140625" style="34" customWidth="1"/>
    <col min="16140" max="16142" width="0" style="34" hidden="1" customWidth="1"/>
    <col min="16143" max="16143" width="16.7109375" style="34" customWidth="1"/>
    <col min="16144" max="16144" width="17.42578125" style="34" customWidth="1"/>
    <col min="16145" max="16145" width="19" style="34" customWidth="1"/>
    <col min="16146" max="16146" width="21.28515625" style="34" customWidth="1"/>
    <col min="16147" max="16384" width="9.140625" style="34"/>
  </cols>
  <sheetData>
    <row r="1" spans="1:18" ht="15.75" thickBot="1" x14ac:dyDescent="0.3"/>
    <row r="2" spans="1:18" ht="15.75" thickBot="1" x14ac:dyDescent="0.3">
      <c r="A2" s="48"/>
      <c r="B2" s="49" t="s">
        <v>40</v>
      </c>
      <c r="C2" s="49"/>
      <c r="D2" s="50"/>
      <c r="E2" s="50"/>
      <c r="F2" s="50"/>
      <c r="G2" s="50"/>
      <c r="H2" s="50"/>
      <c r="I2" s="50"/>
      <c r="J2" s="51"/>
      <c r="K2" s="51"/>
      <c r="L2" s="52"/>
      <c r="M2" s="51"/>
      <c r="N2" s="51"/>
      <c r="O2" s="51"/>
      <c r="P2" s="52"/>
      <c r="Q2" s="53"/>
      <c r="R2" s="54"/>
    </row>
    <row r="3" spans="1:18" ht="15.75" thickBot="1" x14ac:dyDescent="0.3">
      <c r="A3" s="55"/>
      <c r="B3" s="56" t="s">
        <v>41</v>
      </c>
      <c r="C3" s="57" t="s">
        <v>42</v>
      </c>
      <c r="D3" s="57" t="s">
        <v>43</v>
      </c>
      <c r="E3" s="57" t="s">
        <v>44</v>
      </c>
      <c r="F3" s="57" t="s">
        <v>45</v>
      </c>
      <c r="G3" s="57">
        <v>2011</v>
      </c>
      <c r="H3" s="57" t="s">
        <v>46</v>
      </c>
      <c r="I3" s="57" t="s">
        <v>47</v>
      </c>
      <c r="J3" s="57" t="s">
        <v>48</v>
      </c>
      <c r="K3" s="57">
        <v>2012</v>
      </c>
      <c r="L3" s="58" t="s">
        <v>49</v>
      </c>
      <c r="M3" s="57" t="s">
        <v>50</v>
      </c>
      <c r="N3" s="57" t="s">
        <v>51</v>
      </c>
      <c r="O3" s="57">
        <v>2013</v>
      </c>
      <c r="P3" s="59">
        <v>2014</v>
      </c>
      <c r="Q3" s="60" t="s">
        <v>52</v>
      </c>
      <c r="R3" s="61" t="s">
        <v>53</v>
      </c>
    </row>
    <row r="4" spans="1:18" ht="15.75" thickBot="1" x14ac:dyDescent="0.3">
      <c r="A4" s="62">
        <v>1</v>
      </c>
      <c r="B4" s="63" t="s">
        <v>54</v>
      </c>
      <c r="C4" s="64">
        <v>489</v>
      </c>
      <c r="D4" s="64">
        <v>3795</v>
      </c>
      <c r="E4" s="64">
        <v>18750</v>
      </c>
      <c r="F4" s="64">
        <v>41159</v>
      </c>
      <c r="G4" s="64">
        <f t="shared" ref="G4:G10" si="0">+C4+D4+E4+F4</f>
        <v>64193</v>
      </c>
      <c r="H4" s="64">
        <f>16319+25209</f>
        <v>41528</v>
      </c>
      <c r="I4" s="64">
        <f>23326+24133</f>
        <v>47459</v>
      </c>
      <c r="J4" s="65">
        <f>26171+25405</f>
        <v>51576</v>
      </c>
      <c r="K4" s="65">
        <v>691889</v>
      </c>
      <c r="L4" s="66"/>
      <c r="M4" s="67"/>
      <c r="N4" s="67"/>
      <c r="O4" s="65">
        <v>959821</v>
      </c>
      <c r="P4" s="68">
        <v>698760</v>
      </c>
      <c r="Q4" s="69">
        <f>268993+300124+322236</f>
        <v>891353</v>
      </c>
      <c r="R4" s="70">
        <f t="shared" ref="R4:R13" si="1">G4+K4+O4+P4+Q4</f>
        <v>3306016</v>
      </c>
    </row>
    <row r="5" spans="1:18" ht="15.75" thickBot="1" x14ac:dyDescent="0.3">
      <c r="A5" s="71">
        <f t="shared" ref="A5:A10" si="2">+A4+1</f>
        <v>2</v>
      </c>
      <c r="B5" s="72" t="s">
        <v>55</v>
      </c>
      <c r="C5" s="73">
        <v>11</v>
      </c>
      <c r="D5" s="73">
        <v>69</v>
      </c>
      <c r="E5" s="73">
        <v>135</v>
      </c>
      <c r="F5" s="73">
        <v>116</v>
      </c>
      <c r="G5" s="64">
        <f t="shared" si="0"/>
        <v>331</v>
      </c>
      <c r="H5" s="73">
        <v>86</v>
      </c>
      <c r="I5" s="73">
        <v>51</v>
      </c>
      <c r="J5" s="74">
        <v>60</v>
      </c>
      <c r="K5" s="65">
        <v>593</v>
      </c>
      <c r="L5" s="75"/>
      <c r="M5" s="76"/>
      <c r="N5" s="76"/>
      <c r="O5" s="65">
        <v>456</v>
      </c>
      <c r="P5" s="74">
        <v>237</v>
      </c>
      <c r="Q5" s="77">
        <f>175+170+184</f>
        <v>529</v>
      </c>
      <c r="R5" s="70">
        <f t="shared" si="1"/>
        <v>2146</v>
      </c>
    </row>
    <row r="6" spans="1:18" ht="15.75" thickBot="1" x14ac:dyDescent="0.3">
      <c r="A6" s="71">
        <f t="shared" si="2"/>
        <v>3</v>
      </c>
      <c r="B6" s="72" t="s">
        <v>56</v>
      </c>
      <c r="C6" s="73">
        <v>62</v>
      </c>
      <c r="D6" s="73">
        <v>86</v>
      </c>
      <c r="E6" s="73">
        <v>110</v>
      </c>
      <c r="F6" s="73">
        <v>86</v>
      </c>
      <c r="G6" s="64">
        <f t="shared" si="0"/>
        <v>344</v>
      </c>
      <c r="H6" s="73">
        <v>109</v>
      </c>
      <c r="I6" s="73">
        <v>119</v>
      </c>
      <c r="J6" s="74">
        <v>115</v>
      </c>
      <c r="K6" s="65">
        <v>1209</v>
      </c>
      <c r="L6" s="75"/>
      <c r="M6" s="76"/>
      <c r="N6" s="76"/>
      <c r="O6" s="65">
        <v>923</v>
      </c>
      <c r="P6" s="74">
        <v>591</v>
      </c>
      <c r="Q6" s="77">
        <f>237+256+310</f>
        <v>803</v>
      </c>
      <c r="R6" s="70">
        <f t="shared" si="1"/>
        <v>3870</v>
      </c>
    </row>
    <row r="7" spans="1:18" ht="15.75" thickBot="1" x14ac:dyDescent="0.3">
      <c r="A7" s="78">
        <f t="shared" si="2"/>
        <v>4</v>
      </c>
      <c r="B7" s="79" t="s">
        <v>57</v>
      </c>
      <c r="C7" s="73">
        <v>61</v>
      </c>
      <c r="D7" s="73">
        <v>669</v>
      </c>
      <c r="E7" s="73">
        <v>3429</v>
      </c>
      <c r="F7" s="73">
        <v>8155</v>
      </c>
      <c r="G7" s="64">
        <f t="shared" si="0"/>
        <v>12314</v>
      </c>
      <c r="H7" s="73">
        <v>7632</v>
      </c>
      <c r="I7" s="73">
        <v>9138</v>
      </c>
      <c r="J7" s="74">
        <v>10370</v>
      </c>
      <c r="K7" s="65">
        <v>143370</v>
      </c>
      <c r="L7" s="75"/>
      <c r="M7" s="76"/>
      <c r="N7" s="76"/>
      <c r="O7" s="65">
        <v>187603</v>
      </c>
      <c r="P7" s="74">
        <v>138960</v>
      </c>
      <c r="Q7" s="77">
        <f>47585+53804+58800</f>
        <v>160189</v>
      </c>
      <c r="R7" s="70">
        <f t="shared" si="1"/>
        <v>642436</v>
      </c>
    </row>
    <row r="8" spans="1:18" ht="15.75" thickBot="1" x14ac:dyDescent="0.3">
      <c r="A8" s="78">
        <f t="shared" si="2"/>
        <v>5</v>
      </c>
      <c r="B8" s="79" t="s">
        <v>58</v>
      </c>
      <c r="C8" s="73">
        <v>127</v>
      </c>
      <c r="D8" s="73">
        <v>407</v>
      </c>
      <c r="E8" s="73">
        <v>1027</v>
      </c>
      <c r="F8" s="73">
        <v>1935</v>
      </c>
      <c r="G8" s="64">
        <f t="shared" si="0"/>
        <v>3496</v>
      </c>
      <c r="H8" s="73">
        <v>1491</v>
      </c>
      <c r="I8" s="73">
        <v>1828</v>
      </c>
      <c r="J8" s="74">
        <v>2032</v>
      </c>
      <c r="K8" s="65">
        <v>33330</v>
      </c>
      <c r="L8" s="75"/>
      <c r="M8" s="76"/>
      <c r="N8" s="76"/>
      <c r="O8" s="65">
        <v>52078</v>
      </c>
      <c r="P8" s="74">
        <v>42480</v>
      </c>
      <c r="Q8" s="77">
        <f>16850+18209+20256</f>
        <v>55315</v>
      </c>
      <c r="R8" s="70">
        <f t="shared" si="1"/>
        <v>186699</v>
      </c>
    </row>
    <row r="9" spans="1:18" ht="15.75" thickBot="1" x14ac:dyDescent="0.3">
      <c r="A9" s="78">
        <f t="shared" si="2"/>
        <v>6</v>
      </c>
      <c r="B9" s="79" t="s">
        <v>6</v>
      </c>
      <c r="C9" s="80">
        <v>8</v>
      </c>
      <c r="D9" s="80">
        <v>9</v>
      </c>
      <c r="E9" s="80">
        <v>21</v>
      </c>
      <c r="F9" s="73">
        <v>14</v>
      </c>
      <c r="G9" s="64">
        <f t="shared" si="0"/>
        <v>52</v>
      </c>
      <c r="H9" s="73">
        <v>24</v>
      </c>
      <c r="I9" s="73">
        <v>28</v>
      </c>
      <c r="J9" s="74">
        <v>27</v>
      </c>
      <c r="K9" s="65">
        <v>230</v>
      </c>
      <c r="L9" s="75"/>
      <c r="M9" s="76"/>
      <c r="N9" s="76"/>
      <c r="O9" s="65">
        <v>337</v>
      </c>
      <c r="P9" s="74">
        <v>210</v>
      </c>
      <c r="Q9" s="77">
        <f>120+121+144</f>
        <v>385</v>
      </c>
      <c r="R9" s="70">
        <f t="shared" si="1"/>
        <v>1214</v>
      </c>
    </row>
    <row r="10" spans="1:18" ht="15.75" thickBot="1" x14ac:dyDescent="0.3">
      <c r="A10" s="78">
        <f t="shared" si="2"/>
        <v>7</v>
      </c>
      <c r="B10" s="79" t="s">
        <v>7</v>
      </c>
      <c r="C10" s="73">
        <v>55</v>
      </c>
      <c r="D10" s="73">
        <v>1439</v>
      </c>
      <c r="E10" s="73">
        <v>9599</v>
      </c>
      <c r="F10" s="73">
        <v>23972</v>
      </c>
      <c r="G10" s="64">
        <f t="shared" si="0"/>
        <v>35065</v>
      </c>
      <c r="H10" s="73">
        <v>25381</v>
      </c>
      <c r="I10" s="73">
        <v>28581</v>
      </c>
      <c r="J10" s="74">
        <f>16058+15535</f>
        <v>31593</v>
      </c>
      <c r="K10" s="65">
        <v>428349</v>
      </c>
      <c r="L10" s="81"/>
      <c r="M10" s="76"/>
      <c r="N10" s="76"/>
      <c r="O10" s="65">
        <v>550429</v>
      </c>
      <c r="P10" s="74">
        <v>385385</v>
      </c>
      <c r="Q10" s="77">
        <f>155926+179575+191212</f>
        <v>526713</v>
      </c>
      <c r="R10" s="70">
        <f t="shared" si="1"/>
        <v>1925941</v>
      </c>
    </row>
    <row r="11" spans="1:18" ht="15.75" thickBot="1" x14ac:dyDescent="0.3">
      <c r="A11" s="82">
        <v>8</v>
      </c>
      <c r="B11" s="83" t="s">
        <v>59</v>
      </c>
      <c r="C11" s="84"/>
      <c r="D11" s="84"/>
      <c r="E11" s="84"/>
      <c r="F11" s="84"/>
      <c r="G11" s="64"/>
      <c r="H11" s="84"/>
      <c r="I11" s="84"/>
      <c r="J11" s="76"/>
      <c r="K11" s="65"/>
      <c r="L11" s="81"/>
      <c r="M11" s="76"/>
      <c r="N11" s="76"/>
      <c r="O11" s="65">
        <v>37471</v>
      </c>
      <c r="P11" s="74">
        <v>32077</v>
      </c>
      <c r="Q11" s="77">
        <f>10566+11113+11954</f>
        <v>33633</v>
      </c>
      <c r="R11" s="70">
        <f t="shared" si="1"/>
        <v>103181</v>
      </c>
    </row>
    <row r="12" spans="1:18" ht="15.75" thickBot="1" x14ac:dyDescent="0.3">
      <c r="A12" s="82">
        <v>9</v>
      </c>
      <c r="B12" s="83" t="s">
        <v>60</v>
      </c>
      <c r="C12" s="84"/>
      <c r="D12" s="84"/>
      <c r="E12" s="84"/>
      <c r="F12" s="84"/>
      <c r="G12" s="64"/>
      <c r="H12" s="84"/>
      <c r="I12" s="84"/>
      <c r="J12" s="76"/>
      <c r="K12" s="65">
        <v>319</v>
      </c>
      <c r="L12" s="81"/>
      <c r="M12" s="76"/>
      <c r="N12" s="76"/>
      <c r="O12" s="65">
        <v>16238</v>
      </c>
      <c r="P12" s="74">
        <v>17777</v>
      </c>
      <c r="Q12" s="77">
        <f>5789+6300+9038</f>
        <v>21127</v>
      </c>
      <c r="R12" s="70">
        <f t="shared" si="1"/>
        <v>55461</v>
      </c>
    </row>
    <row r="13" spans="1:18" ht="15.75" thickBot="1" x14ac:dyDescent="0.3">
      <c r="A13" s="82">
        <v>10</v>
      </c>
      <c r="B13" s="83" t="s">
        <v>61</v>
      </c>
      <c r="C13" s="84">
        <v>4</v>
      </c>
      <c r="D13" s="84">
        <v>13</v>
      </c>
      <c r="E13" s="84">
        <v>112</v>
      </c>
      <c r="F13" s="84">
        <v>103</v>
      </c>
      <c r="G13" s="64">
        <f>+C13+D13+E13+F13</f>
        <v>232</v>
      </c>
      <c r="H13" s="84">
        <v>75</v>
      </c>
      <c r="I13" s="84">
        <v>96</v>
      </c>
      <c r="J13" s="76">
        <v>76</v>
      </c>
      <c r="K13" s="65">
        <v>230</v>
      </c>
      <c r="L13" s="75"/>
      <c r="M13" s="76"/>
      <c r="N13" s="76"/>
      <c r="O13" s="65">
        <v>1121</v>
      </c>
      <c r="P13" s="85">
        <v>151</v>
      </c>
      <c r="Q13" s="86">
        <f>520+767+988</f>
        <v>2275</v>
      </c>
      <c r="R13" s="70">
        <f t="shared" si="1"/>
        <v>4009</v>
      </c>
    </row>
    <row r="14" spans="1:18" ht="15.75" thickBot="1" x14ac:dyDescent="0.3">
      <c r="A14" s="87"/>
      <c r="B14" s="56" t="s">
        <v>62</v>
      </c>
      <c r="C14" s="88">
        <f t="shared" ref="C14:P14" si="3">SUM(C4:C13)</f>
        <v>817</v>
      </c>
      <c r="D14" s="88">
        <f t="shared" si="3"/>
        <v>6487</v>
      </c>
      <c r="E14" s="88">
        <f t="shared" si="3"/>
        <v>33183</v>
      </c>
      <c r="F14" s="88">
        <f t="shared" si="3"/>
        <v>75540</v>
      </c>
      <c r="G14" s="88">
        <f t="shared" si="3"/>
        <v>116027</v>
      </c>
      <c r="H14" s="88">
        <f t="shared" si="3"/>
        <v>76326</v>
      </c>
      <c r="I14" s="88">
        <f t="shared" si="3"/>
        <v>87300</v>
      </c>
      <c r="J14" s="88">
        <f t="shared" si="3"/>
        <v>95849</v>
      </c>
      <c r="K14" s="88">
        <f t="shared" si="3"/>
        <v>1299519</v>
      </c>
      <c r="L14" s="89">
        <f t="shared" si="3"/>
        <v>0</v>
      </c>
      <c r="M14" s="88">
        <f t="shared" si="3"/>
        <v>0</v>
      </c>
      <c r="N14" s="89">
        <f t="shared" si="3"/>
        <v>0</v>
      </c>
      <c r="O14" s="88">
        <f t="shared" si="3"/>
        <v>1806477</v>
      </c>
      <c r="P14" s="89">
        <f t="shared" si="3"/>
        <v>1316628</v>
      </c>
      <c r="Q14" s="90">
        <f>Q4+Q5+Q6+Q7+Q8+Q9+Q10+Q11+Q12+Q13</f>
        <v>1692322</v>
      </c>
      <c r="R14" s="91">
        <f>R4+R5+R6+R7+R8+R9+R10+R11+R12+R13</f>
        <v>6230973</v>
      </c>
    </row>
    <row r="15" spans="1:18" ht="15.75" thickBot="1" x14ac:dyDescent="0.3">
      <c r="A15" s="92"/>
      <c r="B15" s="92"/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3"/>
      <c r="R15" s="94"/>
    </row>
    <row r="16" spans="1:18" ht="15.75" thickBot="1" x14ac:dyDescent="0.3">
      <c r="A16" s="55"/>
      <c r="B16" s="95" t="s">
        <v>63</v>
      </c>
      <c r="C16" s="96" t="s">
        <v>64</v>
      </c>
      <c r="D16" s="96" t="s">
        <v>65</v>
      </c>
      <c r="E16" s="96" t="s">
        <v>66</v>
      </c>
      <c r="F16" s="96" t="s">
        <v>67</v>
      </c>
      <c r="G16" s="57">
        <v>2011</v>
      </c>
      <c r="H16" s="97" t="s">
        <v>46</v>
      </c>
      <c r="I16" s="97" t="s">
        <v>47</v>
      </c>
      <c r="J16" s="97" t="s">
        <v>48</v>
      </c>
      <c r="K16" s="57">
        <v>2012</v>
      </c>
      <c r="L16" s="98" t="s">
        <v>49</v>
      </c>
      <c r="M16" s="97" t="s">
        <v>50</v>
      </c>
      <c r="N16" s="97" t="s">
        <v>51</v>
      </c>
      <c r="O16" s="57">
        <v>2013</v>
      </c>
      <c r="P16" s="57">
        <v>2014</v>
      </c>
      <c r="Q16" s="60" t="s">
        <v>52</v>
      </c>
      <c r="R16" s="61" t="s">
        <v>53</v>
      </c>
    </row>
    <row r="17" spans="1:18" ht="15.75" thickBot="1" x14ac:dyDescent="0.3">
      <c r="A17" s="99">
        <f>+A16+1</f>
        <v>1</v>
      </c>
      <c r="B17" s="100" t="s">
        <v>68</v>
      </c>
      <c r="C17" s="101">
        <v>175000</v>
      </c>
      <c r="D17" s="102">
        <v>4205185</v>
      </c>
      <c r="E17" s="103">
        <v>26282000</v>
      </c>
      <c r="F17" s="104">
        <v>27428500</v>
      </c>
      <c r="G17" s="103">
        <f>+C17+D17+E17+F17</f>
        <v>58090685</v>
      </c>
      <c r="H17" s="105">
        <v>54960000</v>
      </c>
      <c r="I17" s="105">
        <v>54999450</v>
      </c>
      <c r="J17" s="106">
        <v>59573800</v>
      </c>
      <c r="K17" s="107">
        <v>661760387</v>
      </c>
      <c r="L17" s="106"/>
      <c r="M17" s="106"/>
      <c r="N17" s="106"/>
      <c r="O17" s="107">
        <v>812128323</v>
      </c>
      <c r="P17" s="108">
        <v>855218861</v>
      </c>
      <c r="Q17" s="109">
        <f>797868000+978373577+1065487389</f>
        <v>2841728966</v>
      </c>
      <c r="R17" s="110">
        <f>G17+K17+O17+P17+Q17</f>
        <v>5228927222</v>
      </c>
    </row>
    <row r="18" spans="1:18" ht="15.75" thickBot="1" x14ac:dyDescent="0.3">
      <c r="A18" s="111">
        <f>+A17+1</f>
        <v>2</v>
      </c>
      <c r="B18" s="112" t="s">
        <v>69</v>
      </c>
      <c r="C18" s="113">
        <v>8800000</v>
      </c>
      <c r="D18" s="114">
        <v>788450000</v>
      </c>
      <c r="E18" s="114">
        <v>5779300000</v>
      </c>
      <c r="F18" s="115">
        <v>16019600000</v>
      </c>
      <c r="G18" s="105">
        <f>+C18+D18+E18+F18</f>
        <v>22596150000</v>
      </c>
      <c r="H18" s="105">
        <v>15146550000</v>
      </c>
      <c r="I18" s="105">
        <f>8832150000+8548500000</f>
        <v>17380650000</v>
      </c>
      <c r="J18" s="106">
        <f>9891650000+9197200000</f>
        <v>19088850000</v>
      </c>
      <c r="K18" s="106">
        <v>267089000000</v>
      </c>
      <c r="L18" s="116"/>
      <c r="M18" s="106"/>
      <c r="N18" s="106"/>
      <c r="O18" s="106">
        <v>297364900000</v>
      </c>
      <c r="P18" s="117">
        <v>253950550000</v>
      </c>
      <c r="Q18" s="109">
        <f>41295350000+123664700000+132380100000</f>
        <v>297340150000</v>
      </c>
      <c r="R18" s="110">
        <f>G18+K18+O18+P18+Q18</f>
        <v>1138340750000</v>
      </c>
    </row>
    <row r="19" spans="1:18" ht="15.75" thickBot="1" x14ac:dyDescent="0.3">
      <c r="A19" s="118"/>
      <c r="B19" s="119" t="s">
        <v>70</v>
      </c>
      <c r="C19" s="120"/>
      <c r="D19" s="120"/>
      <c r="E19" s="120"/>
      <c r="F19" s="120"/>
      <c r="G19" s="121"/>
      <c r="H19" s="105"/>
      <c r="I19" s="105"/>
      <c r="J19" s="106"/>
      <c r="K19" s="106">
        <v>156901382</v>
      </c>
      <c r="L19" s="116"/>
      <c r="M19" s="106"/>
      <c r="N19" s="106"/>
      <c r="O19" s="106">
        <v>9177330383</v>
      </c>
      <c r="P19" s="117">
        <v>14398695127</v>
      </c>
      <c r="Q19" s="109">
        <f>1765948221+5492067961+7537981227</f>
        <v>14795997409</v>
      </c>
      <c r="R19" s="110">
        <f>G19+K19+O19+P19+Q19</f>
        <v>38528924301</v>
      </c>
    </row>
    <row r="20" spans="1:18" ht="15.75" thickBot="1" x14ac:dyDescent="0.3">
      <c r="A20" s="118"/>
      <c r="B20" s="122" t="s">
        <v>71</v>
      </c>
      <c r="C20" s="120"/>
      <c r="D20" s="120"/>
      <c r="E20" s="120"/>
      <c r="F20" s="120"/>
      <c r="G20" s="114"/>
      <c r="H20" s="105"/>
      <c r="I20" s="105"/>
      <c r="J20" s="106"/>
      <c r="K20" s="123"/>
      <c r="L20" s="116"/>
      <c r="M20" s="106"/>
      <c r="N20" s="106"/>
      <c r="O20" s="123">
        <v>2638500000</v>
      </c>
      <c r="P20" s="124">
        <v>2790500000</v>
      </c>
      <c r="Q20" s="109">
        <f>665300000+985300000+1076200000</f>
        <v>2726800000</v>
      </c>
      <c r="R20" s="125">
        <f>G20+K20+O20+P20+Q20</f>
        <v>8155800000</v>
      </c>
    </row>
    <row r="21" spans="1:18" ht="15.75" thickBot="1" x14ac:dyDescent="0.3">
      <c r="A21" s="87"/>
      <c r="B21" s="56" t="s">
        <v>72</v>
      </c>
      <c r="C21" s="88">
        <f>+C17+C18</f>
        <v>8975000</v>
      </c>
      <c r="D21" s="88">
        <f>+D17+D18</f>
        <v>792655185</v>
      </c>
      <c r="E21" s="88">
        <f>+E17+E18</f>
        <v>5805582000</v>
      </c>
      <c r="F21" s="88">
        <f>+F17+F18</f>
        <v>16047028500</v>
      </c>
      <c r="G21" s="126">
        <f t="shared" ref="G21:R21" si="4">G17+G18+G19+G20</f>
        <v>22654240685</v>
      </c>
      <c r="H21" s="126">
        <f t="shared" si="4"/>
        <v>15201510000</v>
      </c>
      <c r="I21" s="126">
        <f t="shared" si="4"/>
        <v>17435649450</v>
      </c>
      <c r="J21" s="126">
        <f t="shared" si="4"/>
        <v>19148423800</v>
      </c>
      <c r="K21" s="126">
        <f t="shared" si="4"/>
        <v>267907661769</v>
      </c>
      <c r="L21" s="126">
        <f t="shared" si="4"/>
        <v>0</v>
      </c>
      <c r="M21" s="126">
        <f t="shared" si="4"/>
        <v>0</v>
      </c>
      <c r="N21" s="126">
        <f t="shared" si="4"/>
        <v>0</v>
      </c>
      <c r="O21" s="126">
        <f t="shared" si="4"/>
        <v>309992858706</v>
      </c>
      <c r="P21" s="126">
        <f t="shared" si="4"/>
        <v>271994963988</v>
      </c>
      <c r="Q21" s="88">
        <f t="shared" si="4"/>
        <v>317704676375</v>
      </c>
      <c r="R21" s="127">
        <f t="shared" si="4"/>
        <v>1190254401523</v>
      </c>
    </row>
    <row r="22" spans="1:18" ht="15.75" thickBot="1" x14ac:dyDescent="0.3">
      <c r="A22" s="92"/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3"/>
      <c r="R22" s="94"/>
    </row>
    <row r="23" spans="1:18" ht="15.75" thickBot="1" x14ac:dyDescent="0.3">
      <c r="A23" s="55"/>
      <c r="B23" s="95" t="s">
        <v>63</v>
      </c>
      <c r="C23" s="57" t="s">
        <v>42</v>
      </c>
      <c r="D23" s="57" t="s">
        <v>43</v>
      </c>
      <c r="E23" s="57" t="s">
        <v>44</v>
      </c>
      <c r="F23" s="57" t="s">
        <v>45</v>
      </c>
      <c r="G23" s="57">
        <v>2011</v>
      </c>
      <c r="H23" s="57" t="s">
        <v>46</v>
      </c>
      <c r="I23" s="57" t="s">
        <v>47</v>
      </c>
      <c r="J23" s="57" t="s">
        <v>48</v>
      </c>
      <c r="K23" s="57">
        <v>2012</v>
      </c>
      <c r="L23" s="58" t="s">
        <v>49</v>
      </c>
      <c r="M23" s="57" t="s">
        <v>50</v>
      </c>
      <c r="N23" s="57" t="s">
        <v>51</v>
      </c>
      <c r="O23" s="57">
        <v>2013</v>
      </c>
      <c r="P23" s="59">
        <v>2014</v>
      </c>
      <c r="Q23" s="60" t="s">
        <v>52</v>
      </c>
      <c r="R23" s="61" t="s">
        <v>53</v>
      </c>
    </row>
    <row r="24" spans="1:18" ht="15.75" thickBot="1" x14ac:dyDescent="0.3">
      <c r="A24" s="99">
        <f>+A23+1</f>
        <v>1</v>
      </c>
      <c r="B24" s="100" t="s">
        <v>73</v>
      </c>
      <c r="C24" s="128">
        <v>17</v>
      </c>
      <c r="D24" s="103">
        <v>2677</v>
      </c>
      <c r="E24" s="103">
        <v>1549</v>
      </c>
      <c r="F24" s="104">
        <v>1651</v>
      </c>
      <c r="G24" s="105">
        <f>+C24+D24+E24+F24</f>
        <v>5894</v>
      </c>
      <c r="H24" s="105">
        <v>775</v>
      </c>
      <c r="I24" s="105">
        <v>593</v>
      </c>
      <c r="J24" s="106">
        <v>565</v>
      </c>
      <c r="K24" s="106">
        <v>4563</v>
      </c>
      <c r="L24" s="106"/>
      <c r="M24" s="106"/>
      <c r="N24" s="106"/>
      <c r="O24" s="106">
        <v>3657</v>
      </c>
      <c r="P24" s="129">
        <v>5070</v>
      </c>
      <c r="Q24" s="130">
        <f>2128+1387+1458</f>
        <v>4973</v>
      </c>
      <c r="R24" s="91">
        <f>G24+K24+O24+P24+Q24</f>
        <v>24157</v>
      </c>
    </row>
    <row r="25" spans="1:18" ht="15.75" thickBot="1" x14ac:dyDescent="0.3">
      <c r="A25" s="131">
        <v>2</v>
      </c>
      <c r="B25" s="112" t="s">
        <v>74</v>
      </c>
      <c r="C25" s="132"/>
      <c r="D25" s="132"/>
      <c r="E25" s="132"/>
      <c r="F25" s="132"/>
      <c r="G25" s="133">
        <v>0</v>
      </c>
      <c r="H25" s="133"/>
      <c r="I25" s="133"/>
      <c r="J25" s="134"/>
      <c r="K25" s="134">
        <v>53</v>
      </c>
      <c r="L25" s="134"/>
      <c r="M25" s="134"/>
      <c r="N25" s="134"/>
      <c r="O25" s="134">
        <v>51</v>
      </c>
      <c r="P25" s="124">
        <v>12</v>
      </c>
      <c r="Q25" s="135">
        <f>9+3+33</f>
        <v>45</v>
      </c>
      <c r="R25" s="91">
        <f>G25+K25+O25+P25+Q25</f>
        <v>161</v>
      </c>
    </row>
    <row r="26" spans="1:18" ht="15.75" thickBot="1" x14ac:dyDescent="0.3">
      <c r="A26" s="87"/>
      <c r="B26" s="56" t="s">
        <v>75</v>
      </c>
      <c r="C26" s="88">
        <f>+C24</f>
        <v>17</v>
      </c>
      <c r="D26" s="88">
        <f>+D24</f>
        <v>2677</v>
      </c>
      <c r="E26" s="88">
        <f>+E24</f>
        <v>1549</v>
      </c>
      <c r="F26" s="136">
        <f>+F24</f>
        <v>1651</v>
      </c>
      <c r="G26" s="137">
        <f>+G24+G25</f>
        <v>5894</v>
      </c>
      <c r="H26" s="138">
        <f>+H24</f>
        <v>775</v>
      </c>
      <c r="I26" s="138">
        <f>+I24</f>
        <v>593</v>
      </c>
      <c r="J26" s="138">
        <f>+J24</f>
        <v>565</v>
      </c>
      <c r="K26" s="138">
        <f>+K24+K25</f>
        <v>4616</v>
      </c>
      <c r="L26" s="138">
        <f>+L24</f>
        <v>0</v>
      </c>
      <c r="M26" s="138">
        <f>+M24</f>
        <v>0</v>
      </c>
      <c r="N26" s="138">
        <f>+N24</f>
        <v>0</v>
      </c>
      <c r="O26" s="138">
        <f>+O24+O25</f>
        <v>3708</v>
      </c>
      <c r="P26" s="139">
        <f>+P24+P25</f>
        <v>5082</v>
      </c>
      <c r="Q26" s="140">
        <f>+Q24+Q25</f>
        <v>5018</v>
      </c>
      <c r="R26" s="110">
        <f>R24+R25</f>
        <v>24318</v>
      </c>
    </row>
    <row r="29" spans="1:18" x14ac:dyDescent="0.25">
      <c r="B29" s="141" t="s">
        <v>76</v>
      </c>
      <c r="C29" s="141"/>
      <c r="D29" s="141"/>
      <c r="E29" s="141"/>
      <c r="F29" s="141"/>
      <c r="G29" s="141" t="s">
        <v>77</v>
      </c>
      <c r="H29" s="141"/>
      <c r="I29" s="141"/>
      <c r="J29" s="141"/>
      <c r="K29" s="141" t="s">
        <v>78</v>
      </c>
    </row>
    <row r="30" spans="1:18" x14ac:dyDescent="0.25">
      <c r="B30" s="142" t="s">
        <v>79</v>
      </c>
      <c r="C30" s="142"/>
      <c r="D30" s="142"/>
      <c r="E30" s="142"/>
      <c r="F30" s="142"/>
      <c r="G30" s="142">
        <v>2</v>
      </c>
      <c r="H30" s="142"/>
      <c r="I30" s="142"/>
      <c r="J30" s="142"/>
      <c r="K30" s="142">
        <v>7</v>
      </c>
    </row>
    <row r="31" spans="1:18" x14ac:dyDescent="0.25">
      <c r="B31" s="142" t="s">
        <v>80</v>
      </c>
      <c r="C31" s="142"/>
      <c r="D31" s="142"/>
      <c r="E31" s="142"/>
      <c r="F31" s="142"/>
      <c r="G31" s="142">
        <v>22</v>
      </c>
      <c r="H31" s="142"/>
      <c r="I31" s="142"/>
      <c r="J31" s="142"/>
      <c r="K31" s="142">
        <v>83</v>
      </c>
    </row>
    <row r="32" spans="1:18" x14ac:dyDescent="0.25">
      <c r="B32" s="142" t="s">
        <v>81</v>
      </c>
      <c r="C32" s="142"/>
      <c r="D32" s="142"/>
      <c r="E32" s="142"/>
      <c r="F32" s="142"/>
      <c r="G32" s="142">
        <v>1</v>
      </c>
      <c r="H32" s="142"/>
      <c r="I32" s="142"/>
      <c r="J32" s="142"/>
      <c r="K32" s="142">
        <v>0</v>
      </c>
    </row>
    <row r="33" spans="2:11" x14ac:dyDescent="0.25">
      <c r="B33" s="142" t="s">
        <v>21</v>
      </c>
      <c r="C33" s="142"/>
      <c r="D33" s="142"/>
      <c r="E33" s="142"/>
      <c r="F33" s="142"/>
      <c r="G33" s="142">
        <v>0</v>
      </c>
      <c r="H33" s="142"/>
      <c r="I33" s="142"/>
      <c r="J33" s="142"/>
      <c r="K33" s="142">
        <v>1</v>
      </c>
    </row>
    <row r="34" spans="2:11" x14ac:dyDescent="0.25">
      <c r="B34" s="142" t="s">
        <v>82</v>
      </c>
      <c r="C34" s="142"/>
      <c r="D34" s="142"/>
      <c r="E34" s="142"/>
      <c r="F34" s="142"/>
      <c r="G34" s="142">
        <v>0</v>
      </c>
      <c r="H34" s="142"/>
      <c r="I34" s="142"/>
      <c r="J34" s="142"/>
      <c r="K34" s="142">
        <v>1</v>
      </c>
    </row>
    <row r="35" spans="2:11" x14ac:dyDescent="0.25">
      <c r="B35" s="142" t="s">
        <v>83</v>
      </c>
      <c r="C35" s="142"/>
      <c r="D35" s="142"/>
      <c r="E35" s="142"/>
      <c r="F35" s="142"/>
      <c r="G35" s="142">
        <v>1</v>
      </c>
      <c r="H35" s="142"/>
      <c r="I35" s="142"/>
      <c r="J35" s="142"/>
      <c r="K35" s="142">
        <v>2</v>
      </c>
    </row>
    <row r="36" spans="2:11" x14ac:dyDescent="0.25">
      <c r="B36" s="142" t="s">
        <v>23</v>
      </c>
      <c r="C36" s="142"/>
      <c r="D36" s="142"/>
      <c r="E36" s="142"/>
      <c r="F36" s="142"/>
      <c r="G36" s="142">
        <v>0</v>
      </c>
      <c r="H36" s="142"/>
      <c r="I36" s="142"/>
      <c r="J36" s="142"/>
      <c r="K36" s="142">
        <v>0</v>
      </c>
    </row>
    <row r="37" spans="2:11" x14ac:dyDescent="0.25">
      <c r="B37" s="172" t="s">
        <v>84</v>
      </c>
      <c r="C37" s="173"/>
      <c r="D37" s="173"/>
      <c r="E37" s="173"/>
      <c r="F37" s="173"/>
      <c r="G37" s="173">
        <f>SUM(G30:G36)</f>
        <v>26</v>
      </c>
      <c r="H37" s="173">
        <f>SUM(H30:H36)</f>
        <v>0</v>
      </c>
      <c r="I37" s="173">
        <f>SUM(I30:I36)</f>
        <v>0</v>
      </c>
      <c r="J37" s="173">
        <f>SUM(J30:J36)</f>
        <v>0</v>
      </c>
      <c r="K37" s="173">
        <f>SUM(K30:K36)</f>
        <v>94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B17"/>
  <sheetViews>
    <sheetView showGridLines="0" workbookViewId="0">
      <selection activeCell="A29" sqref="A29"/>
    </sheetView>
  </sheetViews>
  <sheetFormatPr defaultRowHeight="15" x14ac:dyDescent="0.25"/>
  <cols>
    <col min="2" max="2" width="43.7109375" bestFit="1" customWidth="1"/>
    <col min="15" max="15" width="10.140625" bestFit="1" customWidth="1"/>
    <col min="16" max="27" width="9.140625" style="34"/>
    <col min="28" max="28" width="10.140625" style="34" bestFit="1" customWidth="1"/>
    <col min="29" max="40" width="9.140625" style="34"/>
    <col min="41" max="41" width="10.140625" style="34" bestFit="1" customWidth="1"/>
    <col min="42" max="53" width="9.140625" style="34"/>
    <col min="54" max="54" width="10.140625" style="34" bestFit="1" customWidth="1"/>
  </cols>
  <sheetData>
    <row r="1" spans="2:54" x14ac:dyDescent="0.25">
      <c r="B1" t="s">
        <v>33</v>
      </c>
    </row>
    <row r="2" spans="2:54" ht="28.5" customHeight="1" x14ac:dyDescent="0.25">
      <c r="B2" s="35"/>
      <c r="C2" s="11">
        <f>+'Banca electronica1'!B2</f>
        <v>40816</v>
      </c>
      <c r="D2" s="11">
        <f>+'Banca electronica1'!C2</f>
        <v>40847</v>
      </c>
      <c r="E2" s="11">
        <f>+'Banca electronica1'!D2</f>
        <v>40877</v>
      </c>
      <c r="F2" s="11">
        <f>+'Banca electronica1'!E2</f>
        <v>40908</v>
      </c>
      <c r="G2" s="11" t="str">
        <f>+'Banca electronica1'!F2</f>
        <v>Ano-11</v>
      </c>
      <c r="H2" s="11">
        <f>+'Banca electronica1'!G2</f>
        <v>40939</v>
      </c>
      <c r="I2" s="11">
        <f>+'Banca electronica1'!H2</f>
        <v>40967</v>
      </c>
      <c r="J2" s="11">
        <f>+'Banca electronica1'!I2</f>
        <v>40999</v>
      </c>
      <c r="K2" s="11" t="str">
        <f>+'Banca electronica1'!J2</f>
        <v>I Trim-12</v>
      </c>
      <c r="L2" s="11">
        <f>+'Banca electronica1'!K2</f>
        <v>41029</v>
      </c>
      <c r="M2" s="11">
        <f>+'Banca electronica1'!L2</f>
        <v>41059</v>
      </c>
      <c r="N2" s="11">
        <f>+'Banca electronica1'!M2</f>
        <v>41090</v>
      </c>
      <c r="O2" s="11" t="str">
        <f>+'Banca electronica1'!N2</f>
        <v>II Trim-12</v>
      </c>
      <c r="P2" s="11">
        <f>+'Banca electronica1'!O2</f>
        <v>41121</v>
      </c>
      <c r="Q2" s="11">
        <f>+'Banca electronica1'!P2</f>
        <v>41151</v>
      </c>
      <c r="R2" s="11">
        <f>+'Banca electronica1'!Q2</f>
        <v>41182</v>
      </c>
      <c r="S2" s="11" t="str">
        <f>+'Banca electronica1'!R2</f>
        <v>III Trim-12</v>
      </c>
      <c r="T2" s="11">
        <f>+'Banca electronica1'!S2</f>
        <v>41213</v>
      </c>
      <c r="U2" s="11">
        <f>+'Banca electronica1'!T2</f>
        <v>41243</v>
      </c>
      <c r="V2" s="11">
        <f>+'Banca electronica1'!U2</f>
        <v>41274</v>
      </c>
      <c r="W2" s="11" t="str">
        <f>+'Banca electronica1'!V2</f>
        <v>IVTrim-12</v>
      </c>
      <c r="X2" s="11" t="str">
        <f>+'Banca electronica1'!W2</f>
        <v>Ano-12</v>
      </c>
      <c r="Y2" s="11" t="str">
        <f>+'Banca electronica1'!X2</f>
        <v>Até Ano -12</v>
      </c>
      <c r="Z2" s="11">
        <f>+'Banca electronica1'!Y2</f>
        <v>41305</v>
      </c>
      <c r="AA2" s="11">
        <f>+'Banca electronica1'!Z2</f>
        <v>41333</v>
      </c>
      <c r="AB2" s="11">
        <f>+'Banca electronica1'!AA2</f>
        <v>41364</v>
      </c>
      <c r="AC2" s="11" t="str">
        <f>+'Banca electronica1'!AB2</f>
        <v>I Trim-13</v>
      </c>
      <c r="AD2" s="11">
        <f>+'Banca electronica1'!AC2</f>
        <v>41394</v>
      </c>
      <c r="AE2" s="11">
        <f>+'Banca electronica1'!AD2</f>
        <v>41424</v>
      </c>
      <c r="AF2" s="11">
        <f>+'Banca electronica1'!AE2</f>
        <v>41455</v>
      </c>
      <c r="AG2" s="11" t="str">
        <f>+'Banca electronica1'!AF2</f>
        <v>II Trim-13</v>
      </c>
      <c r="AH2" s="11">
        <f>+'Banca electronica1'!AG2</f>
        <v>41486</v>
      </c>
      <c r="AI2" s="11">
        <f>+'Banca electronica1'!AH2</f>
        <v>41516</v>
      </c>
      <c r="AJ2" s="11">
        <f>+'Banca electronica1'!AI2</f>
        <v>41547</v>
      </c>
      <c r="AK2" s="11" t="str">
        <f>+'Banca electronica1'!AJ2</f>
        <v>III Trim-13</v>
      </c>
      <c r="AL2" s="11">
        <f>+'Banca electronica1'!AK2</f>
        <v>41578</v>
      </c>
      <c r="AM2" s="11">
        <f>+'Banca electronica1'!AL2</f>
        <v>41608</v>
      </c>
      <c r="AN2" s="11">
        <f>+'Banca electronica1'!AM2</f>
        <v>41639</v>
      </c>
      <c r="AO2" s="11" t="str">
        <f>+'Banca electronica1'!AN2</f>
        <v>IVTrim-13</v>
      </c>
      <c r="AP2" s="11" t="str">
        <f>+'Banca electronica1'!AO2</f>
        <v>Ano-13</v>
      </c>
      <c r="AQ2" s="11">
        <f>+'Banca electronica1'!AP2</f>
        <v>41670</v>
      </c>
      <c r="AR2" s="11">
        <f>+'Banca electronica1'!AQ2</f>
        <v>41698</v>
      </c>
      <c r="AS2" s="11">
        <f>+'Banca electronica1'!AR2</f>
        <v>41729</v>
      </c>
      <c r="AT2" s="11" t="str">
        <f>+'Banca electronica1'!AS2</f>
        <v>I Trim-14</v>
      </c>
      <c r="AU2" s="11">
        <f>+'Banca electronica1'!AT2</f>
        <v>41759</v>
      </c>
      <c r="AV2" s="11">
        <f>+'Banca electronica1'!AU2</f>
        <v>41789</v>
      </c>
      <c r="AW2" s="11">
        <f>+'Banca electronica1'!AV2</f>
        <v>41820</v>
      </c>
      <c r="AX2" s="11" t="str">
        <f>+'Banca electronica1'!AW2</f>
        <v>II Trim-14</v>
      </c>
      <c r="AY2" s="11">
        <f>+'Banca electronica1'!AX2</f>
        <v>41851</v>
      </c>
      <c r="AZ2" s="11">
        <f>+'Banca electronica1'!AY2</f>
        <v>41881</v>
      </c>
      <c r="BA2" s="11">
        <f>+'Banca electronica1'!AZ2</f>
        <v>41912</v>
      </c>
      <c r="BB2" s="11" t="str">
        <f>+'Banca electronica1'!BA2</f>
        <v>III Trim-14</v>
      </c>
    </row>
    <row r="3" spans="2:54" x14ac:dyDescent="0.25">
      <c r="B3" s="24" t="s">
        <v>3</v>
      </c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</row>
    <row r="4" spans="2:54" x14ac:dyDescent="0.25">
      <c r="B4" s="36" t="s">
        <v>25</v>
      </c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21">
        <f>SUM(C4:N4)</f>
        <v>0</v>
      </c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21">
        <f>SUM(P4:AA4)</f>
        <v>0</v>
      </c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21">
        <f>SUM(AC4:AN4)</f>
        <v>0</v>
      </c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21">
        <f>SUM(AP4:BA4)</f>
        <v>0</v>
      </c>
    </row>
    <row r="5" spans="2:54" x14ac:dyDescent="0.25">
      <c r="B5" s="36" t="s">
        <v>26</v>
      </c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21">
        <f>SUM(C5:N5)</f>
        <v>0</v>
      </c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21">
        <f>SUM(P5:AA5)</f>
        <v>0</v>
      </c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21">
        <f>SUM(AC5:AN5)</f>
        <v>0</v>
      </c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7"/>
      <c r="BA5" s="37"/>
      <c r="BB5" s="21">
        <f>SUM(AP5:BA5)</f>
        <v>0</v>
      </c>
    </row>
    <row r="6" spans="2:54" x14ac:dyDescent="0.25"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</row>
    <row r="7" spans="2:54" x14ac:dyDescent="0.25">
      <c r="B7" s="24" t="s">
        <v>0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</row>
    <row r="8" spans="2:54" x14ac:dyDescent="0.25">
      <c r="B8" s="36" t="s">
        <v>31</v>
      </c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21">
        <f>SUM(C8:N8)</f>
        <v>0</v>
      </c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21">
        <f>SUM(P8:AA8)</f>
        <v>0</v>
      </c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21">
        <f>SUM(AC8:AN8)</f>
        <v>0</v>
      </c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21">
        <f>SUM(AP8:BA8)</f>
        <v>0</v>
      </c>
    </row>
    <row r="9" spans="2:54" x14ac:dyDescent="0.25">
      <c r="B9" s="36" t="s">
        <v>32</v>
      </c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</row>
    <row r="10" spans="2:54" s="34" customFormat="1" x14ac:dyDescent="0.25"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</row>
    <row r="11" spans="2:54" x14ac:dyDescent="0.25">
      <c r="B11" s="24" t="s">
        <v>27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</row>
    <row r="12" spans="2:54" x14ac:dyDescent="0.25">
      <c r="B12" s="36" t="s">
        <v>28</v>
      </c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21">
        <f>SUM(C12:N12)</f>
        <v>0</v>
      </c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21">
        <f>SUM(P12:AA12)</f>
        <v>0</v>
      </c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21">
        <f>SUM(AC12:AN12)</f>
        <v>0</v>
      </c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21">
        <f>SUM(AP12:BA12)</f>
        <v>0</v>
      </c>
    </row>
    <row r="13" spans="2:54" x14ac:dyDescent="0.25">
      <c r="B13" s="36" t="s">
        <v>30</v>
      </c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21">
        <f>SUM(C13:N13)</f>
        <v>0</v>
      </c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21">
        <f>SUM(P13:AA13)</f>
        <v>0</v>
      </c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21">
        <f>SUM(AC13:AN13)</f>
        <v>0</v>
      </c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21">
        <f>SUM(AP13:BA13)</f>
        <v>0</v>
      </c>
    </row>
    <row r="14" spans="2:54" x14ac:dyDescent="0.25"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</row>
    <row r="15" spans="2:54" x14ac:dyDescent="0.25">
      <c r="B15" s="24" t="s">
        <v>29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</row>
    <row r="16" spans="2:54" x14ac:dyDescent="0.25">
      <c r="B16" s="36" t="s">
        <v>28</v>
      </c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21">
        <f>SUM(C16:N16)</f>
        <v>0</v>
      </c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21">
        <f>SUM(P16:AA16)</f>
        <v>0</v>
      </c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21">
        <f>SUM(AC16:AN16)</f>
        <v>0</v>
      </c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21">
        <f>SUM(AP16:BA16)</f>
        <v>0</v>
      </c>
    </row>
    <row r="17" spans="2:54" x14ac:dyDescent="0.25">
      <c r="B17" s="38" t="s">
        <v>30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3">
        <f>SUM(C17:N17)</f>
        <v>0</v>
      </c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3">
        <f>SUM(P17:AA17)</f>
        <v>0</v>
      </c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3">
        <f>SUM(AC17:AN17)</f>
        <v>0</v>
      </c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3">
        <f>SUM(AP17:BA17)</f>
        <v>0</v>
      </c>
    </row>
  </sheetData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BCT66"/>
  <sheetViews>
    <sheetView showGridLines="0" zoomScale="90" zoomScaleNormal="90" zoomScaleSheetLayoutView="96" workbookViewId="0">
      <pane xSplit="2" ySplit="3" topLeftCell="GD4" activePane="bottomRight" state="frozen"/>
      <selection activeCell="EV8" sqref="EV8"/>
      <selection pane="topRight" activeCell="EV8" sqref="EV8"/>
      <selection pane="bottomLeft" activeCell="EV8" sqref="EV8"/>
      <selection pane="bottomRight" activeCell="GH6" sqref="GH6"/>
    </sheetView>
  </sheetViews>
  <sheetFormatPr defaultColWidth="8.7109375" defaultRowHeight="14.25" x14ac:dyDescent="0.2"/>
  <cols>
    <col min="1" max="1" width="9.140625" style="408" customWidth="1"/>
    <col min="2" max="2" width="52.140625" style="408" customWidth="1"/>
    <col min="3" max="3" width="11.5703125" style="408" bestFit="1" customWidth="1"/>
    <col min="4" max="4" width="13.140625" style="408" bestFit="1" customWidth="1"/>
    <col min="5" max="10" width="14.28515625" style="408" bestFit="1" customWidth="1"/>
    <col min="11" max="11" width="15.42578125" style="408" bestFit="1" customWidth="1"/>
    <col min="12" max="14" width="14.28515625" style="408" bestFit="1" customWidth="1"/>
    <col min="15" max="15" width="15.42578125" style="408" bestFit="1" customWidth="1"/>
    <col min="16" max="18" width="14.28515625" style="408" bestFit="1" customWidth="1"/>
    <col min="19" max="19" width="15.42578125" style="408" bestFit="1" customWidth="1"/>
    <col min="20" max="22" width="14.28515625" style="408" bestFit="1" customWidth="1"/>
    <col min="23" max="25" width="15.42578125" style="408" bestFit="1" customWidth="1"/>
    <col min="26" max="28" width="14.28515625" style="408" bestFit="1" customWidth="1"/>
    <col min="29" max="29" width="15.42578125" style="408" bestFit="1" customWidth="1"/>
    <col min="30" max="32" width="14.28515625" style="408" bestFit="1" customWidth="1"/>
    <col min="33" max="33" width="15.42578125" style="408" bestFit="1" customWidth="1"/>
    <col min="34" max="36" width="14.28515625" style="408" bestFit="1" customWidth="1"/>
    <col min="37" max="37" width="15.42578125" style="408" bestFit="1" customWidth="1"/>
    <col min="38" max="39" width="14.28515625" style="408" bestFit="1" customWidth="1"/>
    <col min="40" max="42" width="15.42578125" style="408" bestFit="1" customWidth="1"/>
    <col min="43" max="45" width="14.28515625" style="408" bestFit="1" customWidth="1"/>
    <col min="46" max="46" width="15.42578125" style="408" bestFit="1" customWidth="1"/>
    <col min="47" max="47" width="14.28515625" style="408" bestFit="1" customWidth="1"/>
    <col min="48" max="48" width="15.42578125" style="408" bestFit="1" customWidth="1"/>
    <col min="49" max="49" width="14.28515625" style="408" bestFit="1" customWidth="1"/>
    <col min="50" max="50" width="15.42578125" style="408" bestFit="1" customWidth="1"/>
    <col min="51" max="53" width="14.28515625" style="408" bestFit="1" customWidth="1"/>
    <col min="54" max="54" width="15.42578125" style="408" bestFit="1" customWidth="1"/>
    <col min="55" max="56" width="14.28515625" style="408" bestFit="1" customWidth="1"/>
    <col min="57" max="58" width="15.42578125" style="408" bestFit="1" customWidth="1"/>
    <col min="59" max="59" width="16.85546875" style="408" bestFit="1" customWidth="1"/>
    <col min="60" max="61" width="14.28515625" style="408" bestFit="1" customWidth="1"/>
    <col min="62" max="65" width="15.42578125" style="408" bestFit="1" customWidth="1"/>
    <col min="66" max="66" width="14.28515625" style="408" bestFit="1" customWidth="1"/>
    <col min="67" max="69" width="15.42578125" style="408" bestFit="1" customWidth="1"/>
    <col min="70" max="70" width="14.28515625" style="408" bestFit="1" customWidth="1"/>
    <col min="71" max="72" width="15.42578125" style="408" bestFit="1" customWidth="1"/>
    <col min="73" max="73" width="14.28515625" style="408" bestFit="1" customWidth="1"/>
    <col min="74" max="75" width="15.42578125" style="408" bestFit="1" customWidth="1"/>
    <col min="76" max="76" width="16.85546875" style="408" bestFit="1" customWidth="1"/>
    <col min="77" max="77" width="14.28515625" style="408" bestFit="1" customWidth="1"/>
    <col min="78" max="92" width="15.42578125" style="408" bestFit="1" customWidth="1"/>
    <col min="93" max="93" width="16.85546875" style="408" bestFit="1" customWidth="1"/>
    <col min="94" max="109" width="15.42578125" style="408" bestFit="1" customWidth="1"/>
    <col min="110" max="110" width="16.85546875" style="408" bestFit="1" customWidth="1"/>
    <col min="111" max="126" width="15.42578125" style="408" bestFit="1" customWidth="1"/>
    <col min="127" max="127" width="16.85546875" style="408" bestFit="1" customWidth="1"/>
    <col min="128" max="139" width="15.42578125" style="408" bestFit="1" customWidth="1"/>
    <col min="140" max="141" width="14.28515625" style="408" bestFit="1" customWidth="1"/>
    <col min="142" max="142" width="15.42578125" style="408" bestFit="1" customWidth="1"/>
    <col min="143" max="145" width="14.28515625" style="408" bestFit="1" customWidth="1"/>
    <col min="146" max="146" width="15.42578125" style="408" bestFit="1" customWidth="1"/>
    <col min="147" max="150" width="14.28515625" style="408" bestFit="1" customWidth="1"/>
    <col min="151" max="151" width="15.42578125" style="408" bestFit="1" customWidth="1"/>
    <col min="152" max="152" width="13.140625" style="408" bestFit="1" customWidth="1"/>
    <col min="153" max="155" width="14.42578125" style="408" bestFit="1" customWidth="1"/>
    <col min="156" max="188" width="15.42578125" style="408" bestFit="1" customWidth="1"/>
    <col min="189" max="16384" width="8.7109375" style="408"/>
  </cols>
  <sheetData>
    <row r="1" spans="1:1450" s="274" customFormat="1" ht="34.5" customHeight="1" thickBot="1" x14ac:dyDescent="0.25">
      <c r="B1" s="424" t="s">
        <v>237</v>
      </c>
    </row>
    <row r="2" spans="1:1450" s="415" customFormat="1" ht="14.1" customHeight="1" x14ac:dyDescent="0.2">
      <c r="A2" s="414"/>
      <c r="B2" s="425"/>
      <c r="C2" s="422">
        <v>40816</v>
      </c>
      <c r="D2" s="422">
        <v>40847</v>
      </c>
      <c r="E2" s="422">
        <v>40877</v>
      </c>
      <c r="F2" s="422">
        <v>40908</v>
      </c>
      <c r="G2" s="422" t="s">
        <v>34</v>
      </c>
      <c r="H2" s="422">
        <v>40939</v>
      </c>
      <c r="I2" s="422">
        <v>40967</v>
      </c>
      <c r="J2" s="422">
        <v>40999</v>
      </c>
      <c r="K2" s="422" t="s">
        <v>86</v>
      </c>
      <c r="L2" s="422">
        <v>41029</v>
      </c>
      <c r="M2" s="422">
        <v>41059</v>
      </c>
      <c r="N2" s="422">
        <v>41090</v>
      </c>
      <c r="O2" s="422" t="s">
        <v>87</v>
      </c>
      <c r="P2" s="422">
        <v>41121</v>
      </c>
      <c r="Q2" s="422">
        <v>41151</v>
      </c>
      <c r="R2" s="422">
        <v>41182</v>
      </c>
      <c r="S2" s="422" t="s">
        <v>88</v>
      </c>
      <c r="T2" s="422">
        <v>41213</v>
      </c>
      <c r="U2" s="422">
        <v>41243</v>
      </c>
      <c r="V2" s="422">
        <v>41274</v>
      </c>
      <c r="W2" s="422" t="s">
        <v>89</v>
      </c>
      <c r="X2" s="422" t="s">
        <v>35</v>
      </c>
      <c r="Y2" s="422" t="s">
        <v>37</v>
      </c>
      <c r="Z2" s="422">
        <v>41305</v>
      </c>
      <c r="AA2" s="422">
        <v>41333</v>
      </c>
      <c r="AB2" s="422">
        <v>41364</v>
      </c>
      <c r="AC2" s="422" t="s">
        <v>90</v>
      </c>
      <c r="AD2" s="422">
        <v>41394</v>
      </c>
      <c r="AE2" s="422">
        <v>41424</v>
      </c>
      <c r="AF2" s="422">
        <v>41455</v>
      </c>
      <c r="AG2" s="422" t="s">
        <v>91</v>
      </c>
      <c r="AH2" s="422">
        <v>41486</v>
      </c>
      <c r="AI2" s="422">
        <v>41516</v>
      </c>
      <c r="AJ2" s="422">
        <v>41547</v>
      </c>
      <c r="AK2" s="422" t="s">
        <v>92</v>
      </c>
      <c r="AL2" s="422">
        <v>41578</v>
      </c>
      <c r="AM2" s="422">
        <v>41608</v>
      </c>
      <c r="AN2" s="422">
        <v>41639</v>
      </c>
      <c r="AO2" s="422" t="s">
        <v>93</v>
      </c>
      <c r="AP2" s="422" t="s">
        <v>36</v>
      </c>
      <c r="AQ2" s="422">
        <v>41670</v>
      </c>
      <c r="AR2" s="422">
        <v>41698</v>
      </c>
      <c r="AS2" s="422">
        <v>41729</v>
      </c>
      <c r="AT2" s="422" t="s">
        <v>94</v>
      </c>
      <c r="AU2" s="422">
        <v>41759</v>
      </c>
      <c r="AV2" s="422">
        <v>41789</v>
      </c>
      <c r="AW2" s="422">
        <v>41820</v>
      </c>
      <c r="AX2" s="422" t="s">
        <v>95</v>
      </c>
      <c r="AY2" s="422">
        <v>41851</v>
      </c>
      <c r="AZ2" s="422">
        <v>41881</v>
      </c>
      <c r="BA2" s="422">
        <v>41912</v>
      </c>
      <c r="BB2" s="422" t="s">
        <v>96</v>
      </c>
      <c r="BC2" s="422">
        <v>41943</v>
      </c>
      <c r="BD2" s="422">
        <v>41973</v>
      </c>
      <c r="BE2" s="422">
        <v>42004</v>
      </c>
      <c r="BF2" s="422" t="s">
        <v>97</v>
      </c>
      <c r="BG2" s="422" t="s">
        <v>38</v>
      </c>
      <c r="BH2" s="422">
        <v>42035</v>
      </c>
      <c r="BI2" s="422">
        <v>42063</v>
      </c>
      <c r="BJ2" s="422">
        <v>42094</v>
      </c>
      <c r="BK2" s="422" t="s">
        <v>98</v>
      </c>
      <c r="BL2" s="422">
        <v>42124</v>
      </c>
      <c r="BM2" s="422">
        <v>42154</v>
      </c>
      <c r="BN2" s="422">
        <v>42185</v>
      </c>
      <c r="BO2" s="422" t="s">
        <v>99</v>
      </c>
      <c r="BP2" s="422">
        <v>42216</v>
      </c>
      <c r="BQ2" s="422">
        <v>42246</v>
      </c>
      <c r="BR2" s="422">
        <v>42277</v>
      </c>
      <c r="BS2" s="422" t="s">
        <v>100</v>
      </c>
      <c r="BT2" s="422">
        <v>42308</v>
      </c>
      <c r="BU2" s="422">
        <v>42338</v>
      </c>
      <c r="BV2" s="422">
        <v>42369</v>
      </c>
      <c r="BW2" s="422" t="s">
        <v>101</v>
      </c>
      <c r="BX2" s="422" t="s">
        <v>39</v>
      </c>
      <c r="BY2" s="422">
        <v>42400</v>
      </c>
      <c r="BZ2" s="422">
        <v>42428</v>
      </c>
      <c r="CA2" s="422">
        <v>42460</v>
      </c>
      <c r="CB2" s="422" t="s">
        <v>133</v>
      </c>
      <c r="CC2" s="422">
        <v>42490</v>
      </c>
      <c r="CD2" s="422">
        <v>42520</v>
      </c>
      <c r="CE2" s="422">
        <v>42551</v>
      </c>
      <c r="CF2" s="422" t="s">
        <v>134</v>
      </c>
      <c r="CG2" s="422">
        <v>42582</v>
      </c>
      <c r="CH2" s="422">
        <v>42612</v>
      </c>
      <c r="CI2" s="422">
        <v>42643</v>
      </c>
      <c r="CJ2" s="422" t="s">
        <v>135</v>
      </c>
      <c r="CK2" s="422">
        <v>42674</v>
      </c>
      <c r="CL2" s="422">
        <v>42704</v>
      </c>
      <c r="CM2" s="422">
        <v>42735</v>
      </c>
      <c r="CN2" s="422" t="s">
        <v>136</v>
      </c>
      <c r="CO2" s="422" t="s">
        <v>137</v>
      </c>
      <c r="CP2" s="422">
        <v>42736</v>
      </c>
      <c r="CQ2" s="422">
        <v>42768</v>
      </c>
      <c r="CR2" s="422">
        <v>42797</v>
      </c>
      <c r="CS2" s="422" t="s">
        <v>223</v>
      </c>
      <c r="CT2" s="422">
        <v>42828</v>
      </c>
      <c r="CU2" s="422">
        <v>42859</v>
      </c>
      <c r="CV2" s="422">
        <v>42891</v>
      </c>
      <c r="CW2" s="422" t="s">
        <v>224</v>
      </c>
      <c r="CX2" s="422">
        <v>42921</v>
      </c>
      <c r="CY2" s="422">
        <v>42953</v>
      </c>
      <c r="CZ2" s="422">
        <v>42985</v>
      </c>
      <c r="DA2" s="422" t="s">
        <v>225</v>
      </c>
      <c r="DB2" s="422">
        <v>43015</v>
      </c>
      <c r="DC2" s="422">
        <v>43047</v>
      </c>
      <c r="DD2" s="422">
        <v>43078</v>
      </c>
      <c r="DE2" s="422" t="s">
        <v>226</v>
      </c>
      <c r="DF2" s="422" t="s">
        <v>221</v>
      </c>
      <c r="DG2" s="422">
        <v>43109</v>
      </c>
      <c r="DH2" s="422">
        <v>43141</v>
      </c>
      <c r="DI2" s="422">
        <v>43170</v>
      </c>
      <c r="DJ2" s="422" t="s">
        <v>227</v>
      </c>
      <c r="DK2" s="422">
        <v>43200</v>
      </c>
      <c r="DL2" s="422">
        <v>43230</v>
      </c>
      <c r="DM2" s="422">
        <v>43261</v>
      </c>
      <c r="DN2" s="422" t="s">
        <v>228</v>
      </c>
      <c r="DO2" s="422">
        <v>43291</v>
      </c>
      <c r="DP2" s="422">
        <v>43323</v>
      </c>
      <c r="DQ2" s="422">
        <v>43355</v>
      </c>
      <c r="DR2" s="422" t="s">
        <v>229</v>
      </c>
      <c r="DS2" s="422">
        <v>43383</v>
      </c>
      <c r="DT2" s="422">
        <v>43415</v>
      </c>
      <c r="DU2" s="422">
        <v>43446</v>
      </c>
      <c r="DV2" s="422" t="s">
        <v>230</v>
      </c>
      <c r="DW2" s="422" t="s">
        <v>222</v>
      </c>
      <c r="DX2" s="422">
        <v>43466</v>
      </c>
      <c r="DY2" s="422">
        <v>43498</v>
      </c>
      <c r="DZ2" s="422">
        <v>43525</v>
      </c>
      <c r="EA2" s="422">
        <v>43567</v>
      </c>
      <c r="EB2" s="422">
        <v>43596</v>
      </c>
      <c r="EC2" s="422">
        <v>43627</v>
      </c>
      <c r="ED2" s="422">
        <v>43657</v>
      </c>
      <c r="EE2" s="422">
        <v>43688</v>
      </c>
      <c r="EF2" s="422">
        <v>43719</v>
      </c>
      <c r="EG2" s="422">
        <v>43739</v>
      </c>
      <c r="EH2" s="422">
        <v>43770</v>
      </c>
      <c r="EI2" s="422">
        <v>43800</v>
      </c>
      <c r="EJ2" s="422">
        <v>43831</v>
      </c>
      <c r="EK2" s="422">
        <v>43862</v>
      </c>
      <c r="EL2" s="422">
        <v>43891</v>
      </c>
      <c r="EM2" s="422">
        <v>43922</v>
      </c>
      <c r="EN2" s="422">
        <v>43952</v>
      </c>
      <c r="EO2" s="422">
        <v>43983</v>
      </c>
      <c r="EP2" s="422">
        <v>44013</v>
      </c>
      <c r="EQ2" s="422">
        <v>44044</v>
      </c>
      <c r="ER2" s="422">
        <v>44075</v>
      </c>
      <c r="ES2" s="422">
        <v>44105</v>
      </c>
      <c r="ET2" s="422">
        <v>44136</v>
      </c>
      <c r="EU2" s="422">
        <v>44166</v>
      </c>
      <c r="EV2" s="422">
        <v>44197</v>
      </c>
      <c r="EW2" s="422">
        <v>44228</v>
      </c>
      <c r="EX2" s="422">
        <v>44256</v>
      </c>
      <c r="EY2" s="422">
        <v>44287</v>
      </c>
      <c r="EZ2" s="422">
        <v>44317</v>
      </c>
      <c r="FA2" s="422">
        <v>44348</v>
      </c>
      <c r="FB2" s="422">
        <v>44378</v>
      </c>
      <c r="FC2" s="422">
        <v>44409</v>
      </c>
      <c r="FD2" s="422">
        <v>44440</v>
      </c>
      <c r="FE2" s="422">
        <v>44470</v>
      </c>
      <c r="FF2" s="422">
        <v>44501</v>
      </c>
      <c r="FG2" s="422">
        <v>44531</v>
      </c>
      <c r="FH2" s="422">
        <v>44562</v>
      </c>
      <c r="FI2" s="422">
        <v>44593</v>
      </c>
      <c r="FJ2" s="422">
        <v>44621</v>
      </c>
      <c r="FK2" s="422">
        <v>44652</v>
      </c>
      <c r="FL2" s="422">
        <v>44682</v>
      </c>
      <c r="FM2" s="422">
        <v>44713</v>
      </c>
      <c r="FN2" s="422">
        <v>44743</v>
      </c>
      <c r="FO2" s="422">
        <v>44774</v>
      </c>
      <c r="FP2" s="422">
        <v>44805</v>
      </c>
      <c r="FQ2" s="422">
        <v>44835</v>
      </c>
      <c r="FR2" s="422">
        <v>44866</v>
      </c>
      <c r="FS2" s="422">
        <v>44896</v>
      </c>
      <c r="FT2" s="422">
        <v>44927</v>
      </c>
      <c r="FU2" s="422">
        <v>44958</v>
      </c>
      <c r="FV2" s="422">
        <v>44986</v>
      </c>
      <c r="FW2" s="422">
        <v>45017</v>
      </c>
      <c r="FX2" s="422">
        <v>45047</v>
      </c>
      <c r="FY2" s="422">
        <v>45078</v>
      </c>
      <c r="FZ2" s="422">
        <v>45108</v>
      </c>
      <c r="GA2" s="422">
        <v>45139</v>
      </c>
      <c r="GB2" s="422">
        <v>45170</v>
      </c>
      <c r="GC2" s="422">
        <v>45200</v>
      </c>
      <c r="GD2" s="422">
        <v>45231</v>
      </c>
      <c r="GE2" s="422">
        <v>45261</v>
      </c>
      <c r="GF2" s="423">
        <v>45292</v>
      </c>
      <c r="GG2" s="409"/>
      <c r="GH2" s="409"/>
      <c r="GI2" s="409"/>
      <c r="GJ2" s="409"/>
      <c r="GK2" s="409"/>
      <c r="GL2" s="409"/>
      <c r="GM2" s="409"/>
      <c r="GN2" s="409"/>
      <c r="GO2" s="409"/>
      <c r="GP2" s="409"/>
      <c r="GQ2" s="409"/>
      <c r="GR2" s="409"/>
      <c r="GS2" s="409"/>
      <c r="GT2" s="409"/>
      <c r="GU2" s="409"/>
      <c r="GV2" s="409"/>
      <c r="GW2" s="409"/>
      <c r="GX2" s="409"/>
      <c r="GY2" s="409"/>
      <c r="GZ2" s="409"/>
      <c r="HA2" s="409"/>
      <c r="HB2" s="409"/>
      <c r="HC2" s="409"/>
      <c r="HD2" s="409"/>
      <c r="HE2" s="409"/>
      <c r="HF2" s="409"/>
      <c r="HG2" s="409"/>
      <c r="HH2" s="409"/>
      <c r="HI2" s="409"/>
      <c r="HJ2" s="409"/>
      <c r="HK2" s="409"/>
      <c r="HL2" s="409"/>
      <c r="HM2" s="409"/>
      <c r="HN2" s="409"/>
      <c r="HO2" s="409"/>
      <c r="HP2" s="409"/>
      <c r="HQ2" s="409"/>
      <c r="HR2" s="409"/>
      <c r="HS2" s="409"/>
      <c r="HT2" s="409"/>
      <c r="HU2" s="409"/>
      <c r="HV2" s="409"/>
      <c r="HW2" s="409"/>
      <c r="HX2" s="409"/>
      <c r="HY2" s="409"/>
      <c r="HZ2" s="409"/>
      <c r="IA2" s="409"/>
      <c r="IB2" s="409"/>
      <c r="IC2" s="409"/>
      <c r="ID2" s="409"/>
      <c r="IE2" s="409"/>
      <c r="IF2" s="409"/>
      <c r="IG2" s="409"/>
      <c r="IH2" s="409"/>
      <c r="II2" s="409"/>
      <c r="IJ2" s="409"/>
      <c r="IK2" s="409"/>
      <c r="IL2" s="409"/>
      <c r="IM2" s="409"/>
      <c r="IN2" s="409"/>
      <c r="IO2" s="409"/>
      <c r="IP2" s="409"/>
      <c r="IQ2" s="409"/>
      <c r="IR2" s="409"/>
      <c r="IS2" s="409"/>
      <c r="IT2" s="409"/>
      <c r="IU2" s="409"/>
      <c r="IV2" s="409"/>
      <c r="IW2" s="409"/>
      <c r="IX2" s="409"/>
      <c r="IY2" s="409"/>
      <c r="IZ2" s="409"/>
      <c r="JA2" s="409"/>
      <c r="JB2" s="409"/>
      <c r="JC2" s="409"/>
      <c r="JD2" s="409"/>
      <c r="JE2" s="409"/>
      <c r="JF2" s="409"/>
      <c r="JG2" s="409"/>
      <c r="JH2" s="409"/>
      <c r="JI2" s="409"/>
      <c r="JJ2" s="409"/>
      <c r="JK2" s="409"/>
      <c r="JL2" s="409"/>
      <c r="JM2" s="409"/>
      <c r="JN2" s="409"/>
      <c r="JO2" s="409"/>
      <c r="JP2" s="409"/>
      <c r="JQ2" s="409"/>
      <c r="JR2" s="409"/>
      <c r="JS2" s="409"/>
      <c r="JT2" s="409"/>
      <c r="JU2" s="409"/>
      <c r="JV2" s="409"/>
      <c r="JW2" s="409"/>
      <c r="JX2" s="409"/>
      <c r="JY2" s="409"/>
      <c r="JZ2" s="409"/>
      <c r="KA2" s="409"/>
      <c r="KB2" s="409"/>
      <c r="KC2" s="409"/>
      <c r="KD2" s="409"/>
      <c r="KE2" s="409"/>
      <c r="KF2" s="409"/>
      <c r="KG2" s="409"/>
      <c r="KH2" s="409"/>
      <c r="KI2" s="409"/>
      <c r="KJ2" s="409"/>
      <c r="KK2" s="409"/>
      <c r="KL2" s="409"/>
      <c r="KM2" s="409"/>
      <c r="KN2" s="409"/>
      <c r="KO2" s="409"/>
      <c r="KP2" s="409"/>
      <c r="KQ2" s="409"/>
      <c r="KR2" s="409"/>
      <c r="KS2" s="409"/>
      <c r="KT2" s="409"/>
      <c r="KU2" s="409"/>
      <c r="KV2" s="409"/>
      <c r="KW2" s="409"/>
      <c r="KX2" s="409"/>
      <c r="KY2" s="409"/>
      <c r="KZ2" s="409"/>
      <c r="LA2" s="409"/>
      <c r="LB2" s="409"/>
      <c r="LC2" s="409"/>
      <c r="LD2" s="409"/>
      <c r="LE2" s="409"/>
      <c r="LF2" s="409"/>
      <c r="LG2" s="409"/>
      <c r="LH2" s="409"/>
      <c r="LI2" s="409"/>
      <c r="LJ2" s="409"/>
      <c r="LK2" s="409"/>
      <c r="LL2" s="409"/>
      <c r="LM2" s="409"/>
      <c r="LN2" s="409"/>
      <c r="LO2" s="409"/>
      <c r="LP2" s="409"/>
      <c r="LQ2" s="409"/>
      <c r="LR2" s="409"/>
      <c r="LS2" s="409"/>
      <c r="LT2" s="409"/>
      <c r="LU2" s="409"/>
      <c r="LV2" s="409"/>
      <c r="LW2" s="409"/>
      <c r="LX2" s="409"/>
      <c r="LY2" s="409"/>
      <c r="LZ2" s="409"/>
      <c r="MA2" s="409"/>
      <c r="MB2" s="409"/>
      <c r="MC2" s="409"/>
      <c r="MD2" s="409"/>
      <c r="ME2" s="409"/>
      <c r="MF2" s="409"/>
      <c r="MG2" s="409"/>
      <c r="MH2" s="409"/>
      <c r="MI2" s="409"/>
      <c r="MJ2" s="409"/>
      <c r="MK2" s="409"/>
      <c r="ML2" s="409"/>
      <c r="MM2" s="409"/>
      <c r="MN2" s="409"/>
      <c r="MO2" s="409"/>
      <c r="MP2" s="409"/>
      <c r="MQ2" s="409"/>
      <c r="MR2" s="409"/>
      <c r="MS2" s="409"/>
      <c r="MT2" s="409"/>
      <c r="MU2" s="409"/>
      <c r="MV2" s="409"/>
      <c r="MW2" s="409"/>
      <c r="MX2" s="409"/>
      <c r="MY2" s="409"/>
      <c r="MZ2" s="409"/>
      <c r="NA2" s="409"/>
      <c r="NB2" s="409"/>
      <c r="NC2" s="409"/>
      <c r="ND2" s="409"/>
      <c r="NE2" s="409"/>
      <c r="NF2" s="409"/>
      <c r="NG2" s="409"/>
      <c r="NH2" s="409"/>
      <c r="NI2" s="409"/>
      <c r="NJ2" s="409"/>
      <c r="NK2" s="409"/>
      <c r="NL2" s="409"/>
      <c r="NM2" s="409"/>
      <c r="NN2" s="409"/>
      <c r="NO2" s="409"/>
      <c r="NP2" s="409"/>
      <c r="NQ2" s="409"/>
      <c r="NR2" s="409"/>
      <c r="NS2" s="409"/>
      <c r="NT2" s="409"/>
      <c r="NU2" s="409"/>
      <c r="NV2" s="409"/>
      <c r="NW2" s="409"/>
      <c r="NX2" s="409"/>
      <c r="NY2" s="409"/>
      <c r="NZ2" s="409"/>
      <c r="OA2" s="409"/>
      <c r="OB2" s="409"/>
      <c r="OC2" s="409"/>
      <c r="OD2" s="409"/>
      <c r="OE2" s="409"/>
      <c r="OF2" s="409"/>
      <c r="OG2" s="409"/>
      <c r="OH2" s="409"/>
      <c r="OI2" s="409"/>
      <c r="OJ2" s="409"/>
      <c r="OK2" s="409"/>
      <c r="OL2" s="409"/>
      <c r="OM2" s="409"/>
      <c r="ON2" s="409"/>
      <c r="OO2" s="409"/>
      <c r="OP2" s="409"/>
      <c r="OQ2" s="409"/>
      <c r="OR2" s="409"/>
      <c r="OS2" s="409"/>
      <c r="OT2" s="409"/>
      <c r="OU2" s="409"/>
      <c r="OV2" s="409"/>
      <c r="OW2" s="409"/>
      <c r="OX2" s="409"/>
      <c r="OY2" s="409"/>
      <c r="OZ2" s="409"/>
      <c r="PA2" s="409"/>
      <c r="PB2" s="409"/>
      <c r="PC2" s="409"/>
      <c r="PD2" s="409"/>
      <c r="PE2" s="409"/>
      <c r="PF2" s="409"/>
      <c r="PG2" s="409"/>
      <c r="PH2" s="409"/>
      <c r="PI2" s="409"/>
      <c r="PJ2" s="409"/>
      <c r="PK2" s="409"/>
      <c r="PL2" s="409"/>
      <c r="PM2" s="409"/>
      <c r="PN2" s="409"/>
      <c r="PO2" s="409"/>
      <c r="PP2" s="409"/>
      <c r="PQ2" s="409"/>
      <c r="PR2" s="409"/>
      <c r="PS2" s="409"/>
      <c r="PT2" s="409"/>
      <c r="PU2" s="409"/>
      <c r="PV2" s="409"/>
      <c r="PW2" s="409"/>
      <c r="PX2" s="409"/>
      <c r="PY2" s="409"/>
      <c r="PZ2" s="409"/>
      <c r="QA2" s="409"/>
      <c r="QB2" s="409"/>
      <c r="QC2" s="409"/>
      <c r="QD2" s="409"/>
      <c r="QE2" s="409"/>
      <c r="QF2" s="409"/>
      <c r="QG2" s="409"/>
      <c r="QH2" s="409"/>
      <c r="QI2" s="409"/>
      <c r="QJ2" s="409"/>
      <c r="QK2" s="409"/>
      <c r="QL2" s="409"/>
      <c r="QM2" s="409"/>
      <c r="QN2" s="409"/>
      <c r="QO2" s="409"/>
      <c r="QP2" s="409"/>
      <c r="QQ2" s="409"/>
      <c r="QR2" s="409"/>
      <c r="QS2" s="409"/>
      <c r="QT2" s="409"/>
      <c r="QU2" s="409"/>
      <c r="QV2" s="409"/>
      <c r="QW2" s="409"/>
      <c r="QX2" s="409"/>
      <c r="QY2" s="409"/>
      <c r="QZ2" s="409"/>
      <c r="RA2" s="409"/>
      <c r="RB2" s="409"/>
      <c r="RC2" s="409"/>
      <c r="RD2" s="409"/>
      <c r="RE2" s="409"/>
      <c r="RF2" s="409"/>
      <c r="RG2" s="409"/>
      <c r="RH2" s="409"/>
      <c r="RI2" s="409"/>
      <c r="RJ2" s="409"/>
      <c r="RK2" s="409"/>
      <c r="RL2" s="409"/>
      <c r="RM2" s="409"/>
      <c r="RN2" s="409"/>
      <c r="RO2" s="409"/>
      <c r="RP2" s="409"/>
      <c r="RQ2" s="409"/>
      <c r="RR2" s="409"/>
      <c r="RS2" s="409"/>
      <c r="RT2" s="409"/>
      <c r="RU2" s="409"/>
      <c r="RV2" s="409"/>
      <c r="RW2" s="409"/>
      <c r="RX2" s="409"/>
      <c r="RY2" s="409"/>
      <c r="RZ2" s="409"/>
      <c r="SA2" s="409"/>
      <c r="SB2" s="409"/>
      <c r="SC2" s="409"/>
      <c r="SD2" s="409"/>
      <c r="SE2" s="409"/>
      <c r="SF2" s="409"/>
      <c r="SG2" s="409"/>
      <c r="SH2" s="409"/>
      <c r="SI2" s="409"/>
      <c r="SJ2" s="409"/>
      <c r="SK2" s="409"/>
      <c r="SL2" s="409"/>
      <c r="SM2" s="409"/>
      <c r="SN2" s="409"/>
      <c r="SO2" s="409"/>
      <c r="SP2" s="409"/>
      <c r="SQ2" s="409"/>
      <c r="SR2" s="409"/>
      <c r="SS2" s="409"/>
      <c r="ST2" s="409"/>
      <c r="SU2" s="409"/>
      <c r="SV2" s="409"/>
      <c r="SW2" s="409"/>
      <c r="SX2" s="409"/>
      <c r="SY2" s="409"/>
      <c r="SZ2" s="409"/>
      <c r="TA2" s="409"/>
      <c r="TB2" s="409"/>
      <c r="TC2" s="409"/>
      <c r="TD2" s="409"/>
      <c r="TE2" s="409"/>
      <c r="TF2" s="409"/>
      <c r="TG2" s="409"/>
      <c r="TH2" s="409"/>
      <c r="TI2" s="409"/>
      <c r="TJ2" s="409"/>
      <c r="TK2" s="409"/>
      <c r="TL2" s="409"/>
      <c r="TM2" s="409"/>
      <c r="TN2" s="409"/>
      <c r="TO2" s="409"/>
      <c r="TP2" s="409"/>
      <c r="TQ2" s="409"/>
      <c r="TR2" s="409"/>
      <c r="TS2" s="409"/>
      <c r="TT2" s="409"/>
      <c r="TU2" s="409"/>
      <c r="TV2" s="409"/>
      <c r="TW2" s="409"/>
      <c r="TX2" s="409"/>
      <c r="TY2" s="409"/>
      <c r="TZ2" s="409"/>
      <c r="UA2" s="409"/>
      <c r="UB2" s="409"/>
      <c r="UC2" s="409"/>
      <c r="UD2" s="409"/>
      <c r="UE2" s="409"/>
      <c r="UF2" s="409"/>
      <c r="UG2" s="409"/>
      <c r="UH2" s="409"/>
      <c r="UI2" s="409"/>
      <c r="UJ2" s="409"/>
      <c r="UK2" s="409"/>
      <c r="UL2" s="409"/>
      <c r="UM2" s="409"/>
      <c r="UN2" s="409"/>
      <c r="UO2" s="409"/>
      <c r="UP2" s="409"/>
      <c r="UQ2" s="409"/>
      <c r="UR2" s="409"/>
      <c r="US2" s="409"/>
      <c r="UT2" s="409"/>
      <c r="UU2" s="409"/>
      <c r="UV2" s="409"/>
      <c r="UW2" s="409"/>
      <c r="UX2" s="409"/>
      <c r="UY2" s="409"/>
      <c r="UZ2" s="409"/>
      <c r="VA2" s="409"/>
      <c r="VB2" s="409"/>
      <c r="VC2" s="409"/>
      <c r="VD2" s="409"/>
      <c r="VE2" s="409"/>
      <c r="VF2" s="409"/>
      <c r="VG2" s="409"/>
      <c r="VH2" s="409"/>
      <c r="VI2" s="409"/>
      <c r="VJ2" s="409"/>
      <c r="VK2" s="409"/>
      <c r="VL2" s="409"/>
      <c r="VM2" s="409"/>
      <c r="VN2" s="409"/>
      <c r="VO2" s="409"/>
      <c r="VP2" s="409"/>
      <c r="VQ2" s="409"/>
      <c r="VR2" s="409"/>
      <c r="VS2" s="409"/>
      <c r="VT2" s="409"/>
      <c r="VU2" s="409"/>
      <c r="VV2" s="409"/>
      <c r="VW2" s="409"/>
      <c r="VX2" s="409"/>
      <c r="VY2" s="409"/>
      <c r="VZ2" s="409"/>
      <c r="WA2" s="409"/>
      <c r="WB2" s="409"/>
      <c r="WC2" s="409"/>
      <c r="WD2" s="409"/>
      <c r="WE2" s="409"/>
      <c r="WF2" s="409"/>
      <c r="WG2" s="409"/>
      <c r="WH2" s="409"/>
      <c r="WI2" s="409"/>
      <c r="WJ2" s="409"/>
      <c r="WK2" s="409"/>
      <c r="WL2" s="409"/>
      <c r="WM2" s="409"/>
      <c r="WN2" s="409"/>
      <c r="WO2" s="409"/>
      <c r="WP2" s="409"/>
      <c r="WQ2" s="409"/>
      <c r="WR2" s="409"/>
      <c r="WS2" s="409"/>
      <c r="WT2" s="409"/>
      <c r="WU2" s="409"/>
      <c r="WV2" s="409"/>
      <c r="WW2" s="409"/>
      <c r="WX2" s="409"/>
      <c r="WY2" s="409"/>
      <c r="WZ2" s="409"/>
      <c r="XA2" s="409"/>
      <c r="XB2" s="409"/>
      <c r="XC2" s="409"/>
      <c r="XD2" s="409"/>
      <c r="XE2" s="409"/>
      <c r="XF2" s="409"/>
      <c r="XG2" s="409"/>
      <c r="XH2" s="409"/>
      <c r="XI2" s="409"/>
      <c r="XJ2" s="409"/>
      <c r="XK2" s="409"/>
      <c r="XL2" s="409"/>
      <c r="XM2" s="409"/>
      <c r="XN2" s="409"/>
      <c r="XO2" s="409"/>
      <c r="XP2" s="409"/>
      <c r="XQ2" s="409"/>
      <c r="XR2" s="409"/>
      <c r="XS2" s="409"/>
      <c r="XT2" s="409"/>
      <c r="XU2" s="409"/>
      <c r="XV2" s="409"/>
      <c r="XW2" s="409"/>
      <c r="XX2" s="409"/>
      <c r="XY2" s="409"/>
      <c r="XZ2" s="409"/>
      <c r="YA2" s="409"/>
      <c r="YB2" s="409"/>
      <c r="YC2" s="409"/>
      <c r="YD2" s="409"/>
      <c r="YE2" s="409"/>
      <c r="YF2" s="409"/>
      <c r="YG2" s="409"/>
      <c r="YH2" s="409"/>
      <c r="YI2" s="409"/>
      <c r="YJ2" s="409"/>
      <c r="YK2" s="409"/>
      <c r="YL2" s="409"/>
      <c r="YM2" s="409"/>
      <c r="YN2" s="409"/>
      <c r="YO2" s="409"/>
      <c r="YP2" s="409"/>
      <c r="YQ2" s="409"/>
      <c r="YR2" s="409"/>
      <c r="YS2" s="409"/>
      <c r="YT2" s="409"/>
      <c r="YU2" s="409"/>
      <c r="YV2" s="409"/>
      <c r="YW2" s="409"/>
      <c r="YX2" s="409"/>
      <c r="YY2" s="409"/>
      <c r="YZ2" s="409"/>
      <c r="ZA2" s="409"/>
      <c r="ZB2" s="409"/>
      <c r="ZC2" s="409"/>
      <c r="ZD2" s="409"/>
      <c r="ZE2" s="409"/>
      <c r="ZF2" s="409"/>
      <c r="ZG2" s="409"/>
      <c r="ZH2" s="409"/>
      <c r="ZI2" s="409"/>
      <c r="ZJ2" s="409"/>
      <c r="ZK2" s="409"/>
      <c r="ZL2" s="409"/>
      <c r="ZM2" s="409"/>
      <c r="ZN2" s="409"/>
      <c r="ZO2" s="409"/>
      <c r="ZP2" s="409"/>
      <c r="ZQ2" s="409"/>
      <c r="ZR2" s="409"/>
      <c r="ZS2" s="409"/>
      <c r="ZT2" s="409"/>
      <c r="ZU2" s="409"/>
      <c r="ZV2" s="409"/>
      <c r="ZW2" s="409"/>
      <c r="ZX2" s="409"/>
      <c r="ZY2" s="409"/>
      <c r="ZZ2" s="409"/>
      <c r="AAA2" s="409"/>
      <c r="AAB2" s="409"/>
      <c r="AAC2" s="409"/>
      <c r="AAD2" s="409"/>
      <c r="AAE2" s="409"/>
      <c r="AAF2" s="409"/>
      <c r="AAG2" s="409"/>
      <c r="AAH2" s="409"/>
      <c r="AAI2" s="409"/>
      <c r="AAJ2" s="409"/>
      <c r="AAK2" s="409"/>
      <c r="AAL2" s="409"/>
      <c r="AAM2" s="409"/>
      <c r="AAN2" s="409"/>
      <c r="AAO2" s="409"/>
      <c r="AAP2" s="409"/>
      <c r="AAQ2" s="409"/>
      <c r="AAR2" s="409"/>
      <c r="AAS2" s="409"/>
      <c r="AAT2" s="409"/>
      <c r="AAU2" s="409"/>
      <c r="AAV2" s="409"/>
      <c r="AAW2" s="409"/>
      <c r="AAX2" s="409"/>
      <c r="AAY2" s="409"/>
      <c r="AAZ2" s="409"/>
      <c r="ABA2" s="409"/>
      <c r="ABB2" s="409"/>
      <c r="ABC2" s="409"/>
      <c r="ABD2" s="409"/>
      <c r="ABE2" s="409"/>
      <c r="ABF2" s="409"/>
      <c r="ABG2" s="409"/>
      <c r="ABH2" s="409"/>
      <c r="ABI2" s="409"/>
      <c r="ABJ2" s="409"/>
      <c r="ABK2" s="409"/>
      <c r="ABL2" s="409"/>
      <c r="ABM2" s="409"/>
      <c r="ABN2" s="409"/>
      <c r="ABO2" s="409"/>
      <c r="ABP2" s="409"/>
      <c r="ABQ2" s="409"/>
      <c r="ABR2" s="409"/>
      <c r="ABS2" s="409"/>
      <c r="ABT2" s="409"/>
      <c r="ABU2" s="409"/>
      <c r="ABV2" s="409"/>
      <c r="ABW2" s="409"/>
      <c r="ABX2" s="409"/>
      <c r="ABY2" s="409"/>
      <c r="ABZ2" s="409"/>
      <c r="ACA2" s="409"/>
      <c r="ACB2" s="409"/>
      <c r="ACC2" s="409"/>
      <c r="ACD2" s="409"/>
      <c r="ACE2" s="409"/>
      <c r="ACF2" s="409"/>
      <c r="ACG2" s="409"/>
      <c r="ACH2" s="409"/>
      <c r="ACI2" s="409"/>
      <c r="ACJ2" s="409"/>
      <c r="ACK2" s="409"/>
      <c r="ACL2" s="409"/>
      <c r="ACM2" s="409"/>
      <c r="ACN2" s="409"/>
      <c r="ACO2" s="409"/>
      <c r="ACP2" s="409"/>
      <c r="ACQ2" s="409"/>
      <c r="ACR2" s="409"/>
      <c r="ACS2" s="409"/>
      <c r="ACT2" s="409"/>
      <c r="ACU2" s="409"/>
      <c r="ACV2" s="409"/>
      <c r="ACW2" s="409"/>
      <c r="ACX2" s="409"/>
      <c r="ACY2" s="409"/>
      <c r="ACZ2" s="409"/>
      <c r="ADA2" s="409"/>
      <c r="ADB2" s="409"/>
      <c r="ADC2" s="409"/>
      <c r="ADD2" s="409"/>
      <c r="ADE2" s="409"/>
      <c r="ADF2" s="409"/>
      <c r="ADG2" s="409"/>
      <c r="ADH2" s="409"/>
      <c r="ADI2" s="409"/>
      <c r="ADJ2" s="409"/>
      <c r="ADK2" s="409"/>
      <c r="ADL2" s="409"/>
      <c r="ADM2" s="409"/>
      <c r="ADN2" s="409"/>
      <c r="ADO2" s="409"/>
      <c r="ADP2" s="409"/>
      <c r="ADQ2" s="409"/>
      <c r="ADR2" s="409"/>
      <c r="ADS2" s="409"/>
      <c r="ADT2" s="409"/>
      <c r="ADU2" s="409"/>
      <c r="ADV2" s="409"/>
      <c r="ADW2" s="409"/>
      <c r="ADX2" s="409"/>
      <c r="ADY2" s="409"/>
      <c r="ADZ2" s="409"/>
      <c r="AEA2" s="409"/>
      <c r="AEB2" s="409"/>
      <c r="AEC2" s="409"/>
      <c r="AED2" s="409"/>
      <c r="AEE2" s="409"/>
      <c r="AEF2" s="409"/>
      <c r="AEG2" s="409"/>
      <c r="AEH2" s="409"/>
      <c r="AEI2" s="409"/>
      <c r="AEJ2" s="409"/>
      <c r="AEK2" s="409"/>
      <c r="AEL2" s="409"/>
      <c r="AEM2" s="409"/>
      <c r="AEN2" s="409"/>
      <c r="AEO2" s="409"/>
      <c r="AEP2" s="409"/>
      <c r="AEQ2" s="409"/>
      <c r="AER2" s="409"/>
      <c r="AES2" s="409"/>
      <c r="AET2" s="409"/>
      <c r="AEU2" s="409"/>
      <c r="AEV2" s="409"/>
      <c r="AEW2" s="409"/>
      <c r="AEX2" s="409"/>
      <c r="AEY2" s="409"/>
      <c r="AEZ2" s="409"/>
      <c r="AFA2" s="409"/>
      <c r="AFB2" s="409"/>
      <c r="AFC2" s="409"/>
      <c r="AFD2" s="409"/>
      <c r="AFE2" s="409"/>
      <c r="AFF2" s="409"/>
      <c r="AFG2" s="409"/>
      <c r="AFH2" s="409"/>
      <c r="AFI2" s="409"/>
      <c r="AFJ2" s="409"/>
      <c r="AFK2" s="409"/>
      <c r="AFL2" s="409"/>
      <c r="AFM2" s="409"/>
      <c r="AFN2" s="409"/>
      <c r="AFO2" s="409"/>
      <c r="AFP2" s="409"/>
      <c r="AFQ2" s="409"/>
      <c r="AFR2" s="409"/>
      <c r="AFS2" s="409"/>
      <c r="AFT2" s="409"/>
      <c r="AFU2" s="409"/>
      <c r="AFV2" s="409"/>
      <c r="AFW2" s="409"/>
      <c r="AFX2" s="409"/>
      <c r="AFY2" s="409"/>
      <c r="AFZ2" s="409"/>
      <c r="AGA2" s="409"/>
      <c r="AGB2" s="409"/>
      <c r="AGC2" s="409"/>
      <c r="AGD2" s="409"/>
      <c r="AGE2" s="409"/>
      <c r="AGF2" s="409"/>
      <c r="AGG2" s="409"/>
      <c r="AGH2" s="409"/>
      <c r="AGI2" s="409"/>
      <c r="AGJ2" s="409"/>
      <c r="AGK2" s="409"/>
      <c r="AGL2" s="409"/>
      <c r="AGM2" s="409"/>
      <c r="AGN2" s="409"/>
      <c r="AGO2" s="409"/>
      <c r="AGP2" s="409"/>
      <c r="AGQ2" s="409"/>
      <c r="AGR2" s="409"/>
      <c r="AGS2" s="409"/>
      <c r="AGT2" s="409"/>
      <c r="AGU2" s="409"/>
      <c r="AGV2" s="409"/>
      <c r="AGW2" s="409"/>
      <c r="AGX2" s="409"/>
      <c r="AGY2" s="409"/>
      <c r="AGZ2" s="409"/>
      <c r="AHA2" s="409"/>
      <c r="AHB2" s="409"/>
      <c r="AHC2" s="409"/>
      <c r="AHD2" s="409"/>
      <c r="AHE2" s="409"/>
      <c r="AHF2" s="409"/>
      <c r="AHG2" s="409"/>
      <c r="AHH2" s="409"/>
      <c r="AHI2" s="409"/>
      <c r="AHJ2" s="409"/>
      <c r="AHK2" s="409"/>
      <c r="AHL2" s="409"/>
      <c r="AHM2" s="409"/>
      <c r="AHN2" s="409"/>
      <c r="AHO2" s="409"/>
      <c r="AHP2" s="409"/>
      <c r="AHQ2" s="409"/>
      <c r="AHR2" s="409"/>
      <c r="AHS2" s="409"/>
      <c r="AHT2" s="409"/>
      <c r="AHU2" s="409"/>
      <c r="AHV2" s="409"/>
      <c r="AHW2" s="409"/>
      <c r="AHX2" s="409"/>
      <c r="AHY2" s="409"/>
      <c r="AHZ2" s="409"/>
      <c r="AIA2" s="409"/>
      <c r="AIB2" s="409"/>
      <c r="AIC2" s="409"/>
      <c r="AID2" s="409"/>
      <c r="AIE2" s="409"/>
      <c r="AIF2" s="409"/>
      <c r="AIG2" s="409"/>
      <c r="AIH2" s="409"/>
      <c r="AII2" s="409"/>
      <c r="AIJ2" s="409"/>
      <c r="AIK2" s="409"/>
      <c r="AIL2" s="409"/>
      <c r="AIM2" s="409"/>
      <c r="AIN2" s="409"/>
      <c r="AIO2" s="409"/>
      <c r="AIP2" s="409"/>
      <c r="AIQ2" s="409"/>
      <c r="AIR2" s="409"/>
      <c r="AIS2" s="409"/>
      <c r="AIT2" s="409"/>
      <c r="AIU2" s="409"/>
      <c r="AIV2" s="409"/>
      <c r="AIW2" s="409"/>
      <c r="AIX2" s="409"/>
      <c r="AIY2" s="409"/>
      <c r="AIZ2" s="409"/>
      <c r="AJA2" s="409"/>
      <c r="AJB2" s="409"/>
      <c r="AJC2" s="409"/>
      <c r="AJD2" s="409"/>
      <c r="AJE2" s="409"/>
      <c r="AJF2" s="409"/>
      <c r="AJG2" s="409"/>
      <c r="AJH2" s="409"/>
      <c r="AJI2" s="409"/>
      <c r="AJJ2" s="409"/>
      <c r="AJK2" s="409"/>
      <c r="AJL2" s="409"/>
      <c r="AJM2" s="409"/>
      <c r="AJN2" s="409"/>
      <c r="AJO2" s="409"/>
      <c r="AJP2" s="409"/>
      <c r="AJQ2" s="409"/>
      <c r="AJR2" s="409"/>
      <c r="AJS2" s="409"/>
      <c r="AJT2" s="409"/>
      <c r="AJU2" s="409"/>
      <c r="AJV2" s="409"/>
      <c r="AJW2" s="409"/>
      <c r="AJX2" s="409"/>
      <c r="AJY2" s="409"/>
      <c r="AJZ2" s="409"/>
      <c r="AKA2" s="409"/>
      <c r="AKB2" s="409"/>
      <c r="AKC2" s="409"/>
      <c r="AKD2" s="409"/>
      <c r="AKE2" s="409"/>
      <c r="AKF2" s="409"/>
      <c r="AKG2" s="409"/>
      <c r="AKH2" s="409"/>
      <c r="AKI2" s="409"/>
      <c r="AKJ2" s="409"/>
      <c r="AKK2" s="409"/>
      <c r="AKL2" s="409"/>
      <c r="AKM2" s="409"/>
      <c r="AKN2" s="409"/>
      <c r="AKO2" s="409"/>
      <c r="AKP2" s="409"/>
      <c r="AKQ2" s="409"/>
      <c r="AKR2" s="409"/>
      <c r="AKS2" s="409"/>
      <c r="AKT2" s="409"/>
      <c r="AKU2" s="409"/>
      <c r="AKV2" s="409"/>
      <c r="AKW2" s="409"/>
      <c r="AKX2" s="409"/>
      <c r="AKY2" s="409"/>
      <c r="AKZ2" s="409"/>
      <c r="ALA2" s="409"/>
      <c r="ALB2" s="409"/>
      <c r="ALC2" s="409"/>
      <c r="ALD2" s="409"/>
      <c r="ALE2" s="409"/>
      <c r="ALF2" s="409"/>
      <c r="ALG2" s="409"/>
      <c r="ALH2" s="409"/>
      <c r="ALI2" s="409"/>
      <c r="ALJ2" s="409"/>
      <c r="ALK2" s="409"/>
      <c r="ALL2" s="409"/>
      <c r="ALM2" s="409"/>
      <c r="ALN2" s="409"/>
      <c r="ALO2" s="409"/>
      <c r="ALP2" s="409"/>
      <c r="ALQ2" s="409"/>
      <c r="ALR2" s="409"/>
      <c r="ALS2" s="409"/>
      <c r="ALT2" s="409"/>
      <c r="ALU2" s="409"/>
      <c r="ALV2" s="409"/>
      <c r="ALW2" s="409"/>
      <c r="ALX2" s="409"/>
      <c r="ALY2" s="409"/>
      <c r="ALZ2" s="409"/>
      <c r="AMA2" s="409"/>
      <c r="AMB2" s="409"/>
      <c r="AMC2" s="409"/>
      <c r="AMD2" s="409"/>
      <c r="AME2" s="409"/>
      <c r="AMF2" s="409"/>
      <c r="AMG2" s="409"/>
      <c r="AMH2" s="409"/>
      <c r="AMI2" s="409"/>
      <c r="AMJ2" s="409"/>
      <c r="AMK2" s="409"/>
      <c r="AML2" s="409"/>
      <c r="AMM2" s="409"/>
      <c r="AMN2" s="409"/>
      <c r="AMO2" s="409"/>
      <c r="AMP2" s="409"/>
      <c r="AMQ2" s="409"/>
      <c r="AMR2" s="409"/>
      <c r="AMS2" s="409"/>
      <c r="AMT2" s="409"/>
      <c r="AMU2" s="409"/>
      <c r="AMV2" s="409"/>
      <c r="AMW2" s="409"/>
      <c r="AMX2" s="409"/>
      <c r="AMY2" s="409"/>
      <c r="AMZ2" s="409"/>
      <c r="ANA2" s="409"/>
      <c r="ANB2" s="409"/>
      <c r="ANC2" s="409"/>
      <c r="AND2" s="409"/>
      <c r="ANE2" s="409"/>
      <c r="ANF2" s="409"/>
      <c r="ANG2" s="409"/>
      <c r="ANH2" s="409"/>
      <c r="ANI2" s="409"/>
      <c r="ANJ2" s="409"/>
      <c r="ANK2" s="409"/>
      <c r="ANL2" s="409"/>
      <c r="ANM2" s="409"/>
      <c r="ANN2" s="409"/>
      <c r="ANO2" s="409"/>
      <c r="ANP2" s="409"/>
      <c r="ANQ2" s="409"/>
      <c r="ANR2" s="409"/>
      <c r="ANS2" s="409"/>
      <c r="ANT2" s="409"/>
      <c r="ANU2" s="409"/>
      <c r="ANV2" s="409"/>
      <c r="ANW2" s="409"/>
      <c r="ANX2" s="409"/>
      <c r="ANY2" s="409"/>
      <c r="ANZ2" s="409"/>
      <c r="AOA2" s="409"/>
      <c r="AOB2" s="409"/>
      <c r="AOC2" s="409"/>
      <c r="AOD2" s="409"/>
      <c r="AOE2" s="409"/>
      <c r="AOF2" s="409"/>
      <c r="AOG2" s="409"/>
      <c r="AOH2" s="409"/>
      <c r="AOI2" s="409"/>
      <c r="AOJ2" s="409"/>
      <c r="AOK2" s="409"/>
      <c r="AOL2" s="409"/>
      <c r="AOM2" s="409"/>
      <c r="AON2" s="409"/>
      <c r="AOO2" s="409"/>
      <c r="AOP2" s="409"/>
      <c r="AOQ2" s="409"/>
      <c r="AOR2" s="409"/>
      <c r="AOS2" s="409"/>
      <c r="AOT2" s="409"/>
      <c r="AOU2" s="409"/>
      <c r="AOV2" s="409"/>
      <c r="AOW2" s="409"/>
      <c r="AOX2" s="409"/>
      <c r="AOY2" s="409"/>
      <c r="AOZ2" s="409"/>
      <c r="APA2" s="409"/>
      <c r="APB2" s="409"/>
      <c r="APC2" s="409"/>
      <c r="APD2" s="409"/>
      <c r="APE2" s="409"/>
      <c r="APF2" s="409"/>
      <c r="APG2" s="409"/>
      <c r="APH2" s="409"/>
      <c r="API2" s="409"/>
      <c r="APJ2" s="409"/>
      <c r="APK2" s="409"/>
      <c r="APL2" s="409"/>
      <c r="APM2" s="409"/>
      <c r="APN2" s="409"/>
      <c r="APO2" s="409"/>
      <c r="APP2" s="409"/>
      <c r="APQ2" s="409"/>
      <c r="APR2" s="409"/>
      <c r="APS2" s="409"/>
      <c r="APT2" s="409"/>
      <c r="APU2" s="409"/>
      <c r="APV2" s="409"/>
      <c r="APW2" s="409"/>
      <c r="APX2" s="409"/>
      <c r="APY2" s="409"/>
      <c r="APZ2" s="409"/>
      <c r="AQA2" s="409"/>
      <c r="AQB2" s="409"/>
      <c r="AQC2" s="409"/>
      <c r="AQD2" s="409"/>
      <c r="AQE2" s="409"/>
      <c r="AQF2" s="409"/>
      <c r="AQG2" s="409"/>
      <c r="AQH2" s="409"/>
      <c r="AQI2" s="409"/>
      <c r="AQJ2" s="409"/>
      <c r="AQK2" s="409"/>
      <c r="AQL2" s="409"/>
      <c r="AQM2" s="409"/>
      <c r="AQN2" s="409"/>
      <c r="AQO2" s="409"/>
      <c r="AQP2" s="409"/>
      <c r="AQQ2" s="409"/>
      <c r="AQR2" s="409"/>
      <c r="AQS2" s="409"/>
      <c r="AQT2" s="409"/>
      <c r="AQU2" s="409"/>
      <c r="AQV2" s="409"/>
      <c r="AQW2" s="409"/>
      <c r="AQX2" s="409"/>
      <c r="AQY2" s="409"/>
      <c r="AQZ2" s="409"/>
      <c r="ARA2" s="409"/>
      <c r="ARB2" s="409"/>
      <c r="ARC2" s="409"/>
      <c r="ARD2" s="409"/>
      <c r="ARE2" s="409"/>
      <c r="ARF2" s="409"/>
      <c r="ARG2" s="409"/>
      <c r="ARH2" s="409"/>
      <c r="ARI2" s="409"/>
      <c r="ARJ2" s="409"/>
      <c r="ARK2" s="409"/>
      <c r="ARL2" s="409"/>
      <c r="ARM2" s="409"/>
      <c r="ARN2" s="409"/>
      <c r="ARO2" s="409"/>
      <c r="ARP2" s="409"/>
      <c r="ARQ2" s="409"/>
      <c r="ARR2" s="409"/>
      <c r="ARS2" s="409"/>
      <c r="ART2" s="409"/>
      <c r="ARU2" s="409"/>
      <c r="ARV2" s="409"/>
      <c r="ARW2" s="409"/>
      <c r="ARX2" s="409"/>
      <c r="ARY2" s="409"/>
      <c r="ARZ2" s="409"/>
      <c r="ASA2" s="409"/>
      <c r="ASB2" s="409"/>
      <c r="ASC2" s="409"/>
      <c r="ASD2" s="409"/>
      <c r="ASE2" s="409"/>
      <c r="ASF2" s="409"/>
      <c r="ASG2" s="409"/>
      <c r="ASH2" s="409"/>
      <c r="ASI2" s="409"/>
      <c r="ASJ2" s="409"/>
      <c r="ASK2" s="409"/>
      <c r="ASL2" s="409"/>
      <c r="ASM2" s="409"/>
      <c r="ASN2" s="409"/>
      <c r="ASO2" s="409"/>
      <c r="ASP2" s="409"/>
      <c r="ASQ2" s="409"/>
      <c r="ASR2" s="409"/>
      <c r="ASS2" s="409"/>
      <c r="AST2" s="409"/>
      <c r="ASU2" s="409"/>
      <c r="ASV2" s="409"/>
      <c r="ASW2" s="409"/>
      <c r="ASX2" s="409"/>
      <c r="ASY2" s="409"/>
      <c r="ASZ2" s="409"/>
      <c r="ATA2" s="409"/>
      <c r="ATB2" s="409"/>
      <c r="ATC2" s="409"/>
      <c r="ATD2" s="409"/>
      <c r="ATE2" s="409"/>
      <c r="ATF2" s="409"/>
      <c r="ATG2" s="409"/>
      <c r="ATH2" s="409"/>
      <c r="ATI2" s="409"/>
      <c r="ATJ2" s="409"/>
      <c r="ATK2" s="409"/>
      <c r="ATL2" s="409"/>
      <c r="ATM2" s="409"/>
      <c r="ATN2" s="409"/>
      <c r="ATO2" s="409"/>
      <c r="ATP2" s="409"/>
      <c r="ATQ2" s="409"/>
      <c r="ATR2" s="409"/>
      <c r="ATS2" s="409"/>
      <c r="ATT2" s="409"/>
      <c r="ATU2" s="409"/>
      <c r="ATV2" s="409"/>
      <c r="ATW2" s="409"/>
      <c r="ATX2" s="409"/>
      <c r="ATY2" s="409"/>
      <c r="ATZ2" s="409"/>
      <c r="AUA2" s="409"/>
      <c r="AUB2" s="409"/>
      <c r="AUC2" s="409"/>
      <c r="AUD2" s="409"/>
      <c r="AUE2" s="409"/>
      <c r="AUF2" s="409"/>
      <c r="AUG2" s="409"/>
      <c r="AUH2" s="409"/>
      <c r="AUI2" s="409"/>
      <c r="AUJ2" s="409"/>
      <c r="AUK2" s="409"/>
      <c r="AUL2" s="409"/>
      <c r="AUM2" s="409"/>
      <c r="AUN2" s="409"/>
      <c r="AUO2" s="409"/>
      <c r="AUP2" s="409"/>
      <c r="AUQ2" s="409"/>
      <c r="AUR2" s="409"/>
      <c r="AUS2" s="409"/>
      <c r="AUT2" s="409"/>
      <c r="AUU2" s="409"/>
      <c r="AUV2" s="409"/>
      <c r="AUW2" s="409"/>
      <c r="AUX2" s="409"/>
      <c r="AUY2" s="409"/>
      <c r="AUZ2" s="409"/>
      <c r="AVA2" s="409"/>
      <c r="AVB2" s="409"/>
      <c r="AVC2" s="409"/>
      <c r="AVD2" s="409"/>
      <c r="AVE2" s="409"/>
      <c r="AVF2" s="409"/>
      <c r="AVG2" s="409"/>
      <c r="AVH2" s="409"/>
      <c r="AVI2" s="409"/>
      <c r="AVJ2" s="409"/>
      <c r="AVK2" s="409"/>
      <c r="AVL2" s="409"/>
      <c r="AVM2" s="409"/>
      <c r="AVN2" s="409"/>
      <c r="AVO2" s="409"/>
      <c r="AVP2" s="409"/>
      <c r="AVQ2" s="409"/>
      <c r="AVR2" s="409"/>
      <c r="AVS2" s="409"/>
      <c r="AVT2" s="409"/>
      <c r="AVU2" s="409"/>
      <c r="AVV2" s="409"/>
      <c r="AVW2" s="409"/>
      <c r="AVX2" s="409"/>
      <c r="AVY2" s="409"/>
      <c r="AVZ2" s="409"/>
      <c r="AWA2" s="409"/>
      <c r="AWB2" s="409"/>
      <c r="AWC2" s="409"/>
      <c r="AWD2" s="409"/>
      <c r="AWE2" s="409"/>
      <c r="AWF2" s="409"/>
      <c r="AWG2" s="409"/>
      <c r="AWH2" s="409"/>
      <c r="AWI2" s="409"/>
      <c r="AWJ2" s="409"/>
      <c r="AWK2" s="409"/>
      <c r="AWL2" s="409"/>
      <c r="AWM2" s="409"/>
      <c r="AWN2" s="409"/>
      <c r="AWO2" s="409"/>
      <c r="AWP2" s="409"/>
      <c r="AWQ2" s="409"/>
      <c r="AWR2" s="409"/>
      <c r="AWS2" s="409"/>
      <c r="AWT2" s="409"/>
      <c r="AWU2" s="409"/>
      <c r="AWV2" s="409"/>
      <c r="AWW2" s="409"/>
      <c r="AWX2" s="409"/>
      <c r="AWY2" s="409"/>
      <c r="AWZ2" s="409"/>
      <c r="AXA2" s="409"/>
      <c r="AXB2" s="409"/>
      <c r="AXC2" s="409"/>
      <c r="AXD2" s="409"/>
      <c r="AXE2" s="409"/>
      <c r="AXF2" s="409"/>
      <c r="AXG2" s="409"/>
      <c r="AXH2" s="409"/>
      <c r="AXI2" s="409"/>
      <c r="AXJ2" s="409"/>
      <c r="AXK2" s="409"/>
      <c r="AXL2" s="409"/>
      <c r="AXM2" s="409"/>
      <c r="AXN2" s="409"/>
      <c r="AXO2" s="409"/>
      <c r="AXP2" s="409"/>
      <c r="AXQ2" s="409"/>
      <c r="AXR2" s="409"/>
      <c r="AXS2" s="409"/>
      <c r="AXT2" s="409"/>
      <c r="AXU2" s="409"/>
      <c r="AXV2" s="409"/>
      <c r="AXW2" s="409"/>
      <c r="AXX2" s="409"/>
      <c r="AXY2" s="409"/>
      <c r="AXZ2" s="409"/>
      <c r="AYA2" s="409"/>
      <c r="AYB2" s="409"/>
      <c r="AYC2" s="409"/>
      <c r="AYD2" s="409"/>
      <c r="AYE2" s="409"/>
      <c r="AYF2" s="409"/>
      <c r="AYG2" s="409"/>
      <c r="AYH2" s="409"/>
      <c r="AYI2" s="409"/>
      <c r="AYJ2" s="409"/>
      <c r="AYK2" s="409"/>
      <c r="AYL2" s="409"/>
      <c r="AYM2" s="409"/>
      <c r="AYN2" s="409"/>
      <c r="AYO2" s="409"/>
      <c r="AYP2" s="409"/>
      <c r="AYQ2" s="409"/>
      <c r="AYR2" s="409"/>
      <c r="AYS2" s="409"/>
      <c r="AYT2" s="409"/>
      <c r="AYU2" s="409"/>
      <c r="AYV2" s="409"/>
      <c r="AYW2" s="409"/>
      <c r="AYX2" s="409"/>
      <c r="AYY2" s="409"/>
      <c r="AYZ2" s="409"/>
      <c r="AZA2" s="409"/>
      <c r="AZB2" s="409"/>
      <c r="AZC2" s="409"/>
      <c r="AZD2" s="409"/>
      <c r="AZE2" s="409"/>
      <c r="AZF2" s="409"/>
      <c r="AZG2" s="409"/>
      <c r="AZH2" s="409"/>
      <c r="AZI2" s="409"/>
      <c r="AZJ2" s="409"/>
      <c r="AZK2" s="409"/>
      <c r="AZL2" s="409"/>
      <c r="AZM2" s="409"/>
      <c r="AZN2" s="409"/>
      <c r="AZO2" s="409"/>
      <c r="AZP2" s="409"/>
      <c r="AZQ2" s="409"/>
      <c r="AZR2" s="409"/>
      <c r="AZS2" s="409"/>
      <c r="AZT2" s="409"/>
      <c r="AZU2" s="409"/>
      <c r="AZV2" s="409"/>
      <c r="AZW2" s="409"/>
      <c r="AZX2" s="409"/>
      <c r="AZY2" s="409"/>
      <c r="AZZ2" s="409"/>
      <c r="BAA2" s="409"/>
      <c r="BAB2" s="409"/>
      <c r="BAC2" s="409"/>
      <c r="BAD2" s="409"/>
      <c r="BAE2" s="409"/>
      <c r="BAF2" s="409"/>
      <c r="BAG2" s="409"/>
      <c r="BAH2" s="409"/>
      <c r="BAI2" s="409"/>
      <c r="BAJ2" s="409"/>
      <c r="BAK2" s="409"/>
      <c r="BAL2" s="409"/>
      <c r="BAM2" s="409"/>
      <c r="BAN2" s="409"/>
      <c r="BAO2" s="409"/>
      <c r="BAP2" s="409"/>
      <c r="BAQ2" s="409"/>
      <c r="BAR2" s="409"/>
      <c r="BAS2" s="409"/>
      <c r="BAT2" s="409"/>
      <c r="BAU2" s="409"/>
      <c r="BAV2" s="409"/>
      <c r="BAW2" s="409"/>
      <c r="BAX2" s="409"/>
      <c r="BAY2" s="409"/>
      <c r="BAZ2" s="409"/>
      <c r="BBA2" s="409"/>
      <c r="BBB2" s="409"/>
      <c r="BBC2" s="409"/>
      <c r="BBD2" s="409"/>
      <c r="BBE2" s="409"/>
      <c r="BBF2" s="409"/>
      <c r="BBG2" s="409"/>
      <c r="BBH2" s="409"/>
      <c r="BBI2" s="409"/>
      <c r="BBJ2" s="409"/>
      <c r="BBK2" s="409"/>
      <c r="BBL2" s="409"/>
      <c r="BBM2" s="409"/>
      <c r="BBN2" s="409"/>
      <c r="BBO2" s="409"/>
      <c r="BBP2" s="409"/>
      <c r="BBQ2" s="409"/>
      <c r="BBR2" s="409"/>
      <c r="BBS2" s="409"/>
      <c r="BBT2" s="409"/>
      <c r="BBU2" s="409"/>
      <c r="BBV2" s="409"/>
      <c r="BBW2" s="409"/>
      <c r="BBX2" s="409"/>
      <c r="BBY2" s="409"/>
      <c r="BBZ2" s="409"/>
      <c r="BCA2" s="409"/>
      <c r="BCB2" s="409"/>
      <c r="BCC2" s="409"/>
      <c r="BCD2" s="409"/>
      <c r="BCE2" s="409"/>
      <c r="BCF2" s="409"/>
      <c r="BCG2" s="409"/>
      <c r="BCH2" s="409"/>
      <c r="BCI2" s="409"/>
      <c r="BCJ2" s="409"/>
      <c r="BCK2" s="409"/>
      <c r="BCL2" s="409"/>
      <c r="BCM2" s="409"/>
      <c r="BCN2" s="409"/>
      <c r="BCO2" s="409"/>
      <c r="BCP2" s="409"/>
      <c r="BCQ2" s="409"/>
      <c r="BCR2" s="409"/>
      <c r="BCS2" s="409"/>
      <c r="BCT2" s="409"/>
    </row>
    <row r="3" spans="1:1450" s="415" customFormat="1" ht="14.1" customHeight="1" thickBot="1" x14ac:dyDescent="0.25">
      <c r="A3" s="414"/>
      <c r="B3" s="426"/>
      <c r="C3" s="427"/>
      <c r="D3" s="427"/>
      <c r="E3" s="427"/>
      <c r="F3" s="427"/>
      <c r="G3" s="427"/>
      <c r="H3" s="427"/>
      <c r="I3" s="427"/>
      <c r="J3" s="427"/>
      <c r="K3" s="427"/>
      <c r="L3" s="427"/>
      <c r="M3" s="427"/>
      <c r="N3" s="427"/>
      <c r="O3" s="427"/>
      <c r="P3" s="427"/>
      <c r="Q3" s="427"/>
      <c r="R3" s="427"/>
      <c r="S3" s="427"/>
      <c r="T3" s="427"/>
      <c r="U3" s="427"/>
      <c r="V3" s="427"/>
      <c r="W3" s="427"/>
      <c r="X3" s="427"/>
      <c r="Y3" s="427"/>
      <c r="Z3" s="427"/>
      <c r="AA3" s="427"/>
      <c r="AB3" s="427"/>
      <c r="AC3" s="427"/>
      <c r="AD3" s="427"/>
      <c r="AE3" s="427"/>
      <c r="AF3" s="427"/>
      <c r="AG3" s="427"/>
      <c r="AH3" s="427"/>
      <c r="AI3" s="427"/>
      <c r="AJ3" s="427"/>
      <c r="AK3" s="427"/>
      <c r="AL3" s="427"/>
      <c r="AM3" s="427"/>
      <c r="AN3" s="427"/>
      <c r="AO3" s="427"/>
      <c r="AP3" s="427"/>
      <c r="AQ3" s="427"/>
      <c r="AR3" s="427"/>
      <c r="AS3" s="427"/>
      <c r="AT3" s="427"/>
      <c r="AU3" s="427"/>
      <c r="AV3" s="427"/>
      <c r="AW3" s="427"/>
      <c r="AX3" s="427"/>
      <c r="AY3" s="427"/>
      <c r="AZ3" s="427"/>
      <c r="BA3" s="427"/>
      <c r="BB3" s="427"/>
      <c r="BC3" s="427"/>
      <c r="BD3" s="427"/>
      <c r="BE3" s="427"/>
      <c r="BF3" s="427"/>
      <c r="BG3" s="427"/>
      <c r="BH3" s="427"/>
      <c r="BI3" s="427"/>
      <c r="BJ3" s="427"/>
      <c r="BK3" s="427"/>
      <c r="BL3" s="427"/>
      <c r="BM3" s="427"/>
      <c r="BN3" s="427"/>
      <c r="BO3" s="427"/>
      <c r="BP3" s="427"/>
      <c r="BQ3" s="427"/>
      <c r="BR3" s="427"/>
      <c r="BS3" s="427"/>
      <c r="BT3" s="427"/>
      <c r="BU3" s="427"/>
      <c r="BV3" s="427"/>
      <c r="BW3" s="427"/>
      <c r="BX3" s="427"/>
      <c r="BY3" s="427"/>
      <c r="BZ3" s="427"/>
      <c r="CA3" s="427"/>
      <c r="CB3" s="427"/>
      <c r="CC3" s="427"/>
      <c r="CD3" s="427"/>
      <c r="CE3" s="427"/>
      <c r="CF3" s="427"/>
      <c r="CG3" s="427"/>
      <c r="CH3" s="427"/>
      <c r="CI3" s="427"/>
      <c r="CJ3" s="427"/>
      <c r="CK3" s="427"/>
      <c r="CL3" s="427"/>
      <c r="CM3" s="427"/>
      <c r="CN3" s="427"/>
      <c r="CO3" s="427"/>
      <c r="CP3" s="427"/>
      <c r="CQ3" s="427"/>
      <c r="CR3" s="427"/>
      <c r="CS3" s="427"/>
      <c r="CT3" s="427"/>
      <c r="CU3" s="427"/>
      <c r="CV3" s="427"/>
      <c r="CW3" s="427"/>
      <c r="CX3" s="427"/>
      <c r="CY3" s="427"/>
      <c r="CZ3" s="427"/>
      <c r="DA3" s="427"/>
      <c r="DB3" s="427"/>
      <c r="DC3" s="427"/>
      <c r="DD3" s="427"/>
      <c r="DE3" s="427"/>
      <c r="DF3" s="427"/>
      <c r="DG3" s="427"/>
      <c r="DH3" s="427"/>
      <c r="DI3" s="427"/>
      <c r="DJ3" s="427"/>
      <c r="DK3" s="427"/>
      <c r="DL3" s="427"/>
      <c r="DM3" s="427"/>
      <c r="DN3" s="427"/>
      <c r="DO3" s="427"/>
      <c r="DP3" s="427"/>
      <c r="DQ3" s="427"/>
      <c r="DR3" s="427"/>
      <c r="DS3" s="427"/>
      <c r="DT3" s="427"/>
      <c r="DU3" s="427"/>
      <c r="DV3" s="427"/>
      <c r="DW3" s="427"/>
      <c r="DX3" s="427"/>
      <c r="DY3" s="427"/>
      <c r="DZ3" s="427"/>
      <c r="EA3" s="427"/>
      <c r="EB3" s="427"/>
      <c r="EC3" s="427"/>
      <c r="ED3" s="427"/>
      <c r="EE3" s="427"/>
      <c r="EF3" s="427"/>
      <c r="EG3" s="427"/>
      <c r="EH3" s="427"/>
      <c r="EI3" s="427"/>
      <c r="EJ3" s="427"/>
      <c r="EK3" s="427"/>
      <c r="EL3" s="427"/>
      <c r="EM3" s="427"/>
      <c r="EN3" s="427"/>
      <c r="EO3" s="427"/>
      <c r="EP3" s="427"/>
      <c r="EQ3" s="427"/>
      <c r="ER3" s="427"/>
      <c r="ES3" s="427"/>
      <c r="ET3" s="427"/>
      <c r="EU3" s="427"/>
      <c r="EV3" s="427"/>
      <c r="EW3" s="427"/>
      <c r="EX3" s="427"/>
      <c r="EY3" s="427"/>
      <c r="EZ3" s="427"/>
      <c r="FA3" s="427"/>
      <c r="FB3" s="427"/>
      <c r="FC3" s="427"/>
      <c r="FD3" s="427"/>
      <c r="FE3" s="427"/>
      <c r="FF3" s="427"/>
      <c r="FG3" s="427"/>
      <c r="FH3" s="427"/>
      <c r="FI3" s="427"/>
      <c r="FJ3" s="427"/>
      <c r="FK3" s="427"/>
      <c r="FL3" s="427"/>
      <c r="FM3" s="427"/>
      <c r="FN3" s="427"/>
      <c r="FO3" s="427"/>
      <c r="FP3" s="427"/>
      <c r="FQ3" s="427"/>
      <c r="FR3" s="427"/>
      <c r="FS3" s="427"/>
      <c r="FT3" s="427"/>
      <c r="FU3" s="427"/>
      <c r="FV3" s="427"/>
      <c r="FW3" s="427"/>
      <c r="FX3" s="427"/>
      <c r="FY3" s="427"/>
      <c r="FZ3" s="427"/>
      <c r="GA3" s="427"/>
      <c r="GB3" s="427"/>
      <c r="GC3" s="427"/>
      <c r="GD3" s="427"/>
      <c r="GE3" s="427"/>
      <c r="GF3" s="428"/>
      <c r="GG3" s="409"/>
      <c r="GH3" s="409"/>
      <c r="GI3" s="409"/>
      <c r="GJ3" s="409"/>
      <c r="GK3" s="409"/>
      <c r="GL3" s="409"/>
      <c r="GM3" s="409"/>
      <c r="GN3" s="409"/>
      <c r="GO3" s="409"/>
      <c r="GP3" s="409"/>
      <c r="GQ3" s="409"/>
      <c r="GR3" s="409"/>
      <c r="GS3" s="409"/>
      <c r="GT3" s="409"/>
      <c r="GU3" s="409"/>
      <c r="GV3" s="409"/>
      <c r="GW3" s="409"/>
      <c r="GX3" s="409"/>
      <c r="GY3" s="409"/>
      <c r="GZ3" s="409"/>
      <c r="HA3" s="409"/>
      <c r="HB3" s="409"/>
      <c r="HC3" s="409"/>
      <c r="HD3" s="409"/>
      <c r="HE3" s="409"/>
      <c r="HF3" s="409"/>
      <c r="HG3" s="409"/>
      <c r="HH3" s="409"/>
      <c r="HI3" s="409"/>
      <c r="HJ3" s="409"/>
      <c r="HK3" s="409"/>
      <c r="HL3" s="409"/>
      <c r="HM3" s="409"/>
      <c r="HN3" s="409"/>
      <c r="HO3" s="409"/>
      <c r="HP3" s="409"/>
      <c r="HQ3" s="409"/>
      <c r="HR3" s="409"/>
      <c r="HS3" s="409"/>
      <c r="HT3" s="409"/>
      <c r="HU3" s="409"/>
      <c r="HV3" s="409"/>
      <c r="HW3" s="409"/>
      <c r="HX3" s="409"/>
      <c r="HY3" s="409"/>
      <c r="HZ3" s="409"/>
      <c r="IA3" s="409"/>
      <c r="IB3" s="409"/>
      <c r="IC3" s="409"/>
      <c r="ID3" s="409"/>
      <c r="IE3" s="409"/>
      <c r="IF3" s="409"/>
      <c r="IG3" s="409"/>
      <c r="IH3" s="409"/>
      <c r="II3" s="409"/>
      <c r="IJ3" s="409"/>
      <c r="IK3" s="409"/>
      <c r="IL3" s="409"/>
      <c r="IM3" s="409"/>
      <c r="IN3" s="409"/>
      <c r="IO3" s="409"/>
      <c r="IP3" s="409"/>
      <c r="IQ3" s="409"/>
      <c r="IR3" s="409"/>
      <c r="IS3" s="409"/>
      <c r="IT3" s="409"/>
      <c r="IU3" s="409"/>
      <c r="IV3" s="409"/>
      <c r="IW3" s="409"/>
      <c r="IX3" s="409"/>
      <c r="IY3" s="409"/>
      <c r="IZ3" s="409"/>
      <c r="JA3" s="409"/>
      <c r="JB3" s="409"/>
      <c r="JC3" s="409"/>
      <c r="JD3" s="409"/>
      <c r="JE3" s="409"/>
      <c r="JF3" s="409"/>
      <c r="JG3" s="409"/>
      <c r="JH3" s="409"/>
      <c r="JI3" s="409"/>
      <c r="JJ3" s="409"/>
      <c r="JK3" s="409"/>
      <c r="JL3" s="409"/>
      <c r="JM3" s="409"/>
      <c r="JN3" s="409"/>
      <c r="JO3" s="409"/>
      <c r="JP3" s="409"/>
      <c r="JQ3" s="409"/>
      <c r="JR3" s="409"/>
      <c r="JS3" s="409"/>
      <c r="JT3" s="409"/>
      <c r="JU3" s="409"/>
      <c r="JV3" s="409"/>
      <c r="JW3" s="409"/>
      <c r="JX3" s="409"/>
      <c r="JY3" s="409"/>
      <c r="JZ3" s="409"/>
      <c r="KA3" s="409"/>
      <c r="KB3" s="409"/>
      <c r="KC3" s="409"/>
      <c r="KD3" s="409"/>
      <c r="KE3" s="409"/>
      <c r="KF3" s="409"/>
      <c r="KG3" s="409"/>
      <c r="KH3" s="409"/>
      <c r="KI3" s="409"/>
      <c r="KJ3" s="409"/>
      <c r="KK3" s="409"/>
      <c r="KL3" s="409"/>
      <c r="KM3" s="409"/>
      <c r="KN3" s="409"/>
      <c r="KO3" s="409"/>
      <c r="KP3" s="409"/>
      <c r="KQ3" s="409"/>
      <c r="KR3" s="409"/>
      <c r="KS3" s="409"/>
      <c r="KT3" s="409"/>
      <c r="KU3" s="409"/>
      <c r="KV3" s="409"/>
      <c r="KW3" s="409"/>
      <c r="KX3" s="409"/>
      <c r="KY3" s="409"/>
      <c r="KZ3" s="409"/>
      <c r="LA3" s="409"/>
      <c r="LB3" s="409"/>
      <c r="LC3" s="409"/>
      <c r="LD3" s="409"/>
      <c r="LE3" s="409"/>
      <c r="LF3" s="409"/>
      <c r="LG3" s="409"/>
      <c r="LH3" s="409"/>
      <c r="LI3" s="409"/>
      <c r="LJ3" s="409"/>
      <c r="LK3" s="409"/>
      <c r="LL3" s="409"/>
      <c r="LM3" s="409"/>
      <c r="LN3" s="409"/>
      <c r="LO3" s="409"/>
      <c r="LP3" s="409"/>
      <c r="LQ3" s="409"/>
      <c r="LR3" s="409"/>
      <c r="LS3" s="409"/>
      <c r="LT3" s="409"/>
      <c r="LU3" s="409"/>
      <c r="LV3" s="409"/>
      <c r="LW3" s="409"/>
      <c r="LX3" s="409"/>
      <c r="LY3" s="409"/>
      <c r="LZ3" s="409"/>
      <c r="MA3" s="409"/>
      <c r="MB3" s="409"/>
      <c r="MC3" s="409"/>
      <c r="MD3" s="409"/>
      <c r="ME3" s="409"/>
      <c r="MF3" s="409"/>
      <c r="MG3" s="409"/>
      <c r="MH3" s="409"/>
      <c r="MI3" s="409"/>
      <c r="MJ3" s="409"/>
      <c r="MK3" s="409"/>
      <c r="ML3" s="409"/>
      <c r="MM3" s="409"/>
      <c r="MN3" s="409"/>
      <c r="MO3" s="409"/>
      <c r="MP3" s="409"/>
      <c r="MQ3" s="409"/>
      <c r="MR3" s="409"/>
      <c r="MS3" s="409"/>
      <c r="MT3" s="409"/>
      <c r="MU3" s="409"/>
      <c r="MV3" s="409"/>
      <c r="MW3" s="409"/>
      <c r="MX3" s="409"/>
      <c r="MY3" s="409"/>
      <c r="MZ3" s="409"/>
      <c r="NA3" s="409"/>
      <c r="NB3" s="409"/>
      <c r="NC3" s="409"/>
      <c r="ND3" s="409"/>
      <c r="NE3" s="409"/>
      <c r="NF3" s="409"/>
      <c r="NG3" s="409"/>
      <c r="NH3" s="409"/>
      <c r="NI3" s="409"/>
      <c r="NJ3" s="409"/>
      <c r="NK3" s="409"/>
      <c r="NL3" s="409"/>
      <c r="NM3" s="409"/>
      <c r="NN3" s="409"/>
      <c r="NO3" s="409"/>
      <c r="NP3" s="409"/>
      <c r="NQ3" s="409"/>
      <c r="NR3" s="409"/>
      <c r="NS3" s="409"/>
      <c r="NT3" s="409"/>
      <c r="NU3" s="409"/>
      <c r="NV3" s="409"/>
      <c r="NW3" s="409"/>
      <c r="NX3" s="409"/>
      <c r="NY3" s="409"/>
      <c r="NZ3" s="409"/>
      <c r="OA3" s="409"/>
      <c r="OB3" s="409"/>
      <c r="OC3" s="409"/>
      <c r="OD3" s="409"/>
      <c r="OE3" s="409"/>
      <c r="OF3" s="409"/>
      <c r="OG3" s="409"/>
      <c r="OH3" s="409"/>
      <c r="OI3" s="409"/>
      <c r="OJ3" s="409"/>
      <c r="OK3" s="409"/>
      <c r="OL3" s="409"/>
      <c r="OM3" s="409"/>
      <c r="ON3" s="409"/>
      <c r="OO3" s="409"/>
      <c r="OP3" s="409"/>
      <c r="OQ3" s="409"/>
      <c r="OR3" s="409"/>
      <c r="OS3" s="409"/>
      <c r="OT3" s="409"/>
      <c r="OU3" s="409"/>
      <c r="OV3" s="409"/>
      <c r="OW3" s="409"/>
      <c r="OX3" s="409"/>
      <c r="OY3" s="409"/>
      <c r="OZ3" s="409"/>
      <c r="PA3" s="409"/>
      <c r="PB3" s="409"/>
      <c r="PC3" s="409"/>
      <c r="PD3" s="409"/>
      <c r="PE3" s="409"/>
      <c r="PF3" s="409"/>
      <c r="PG3" s="409"/>
      <c r="PH3" s="409"/>
      <c r="PI3" s="409"/>
      <c r="PJ3" s="409"/>
      <c r="PK3" s="409"/>
      <c r="PL3" s="409"/>
      <c r="PM3" s="409"/>
      <c r="PN3" s="409"/>
      <c r="PO3" s="409"/>
      <c r="PP3" s="409"/>
      <c r="PQ3" s="409"/>
      <c r="PR3" s="409"/>
      <c r="PS3" s="409"/>
      <c r="PT3" s="409"/>
      <c r="PU3" s="409"/>
      <c r="PV3" s="409"/>
      <c r="PW3" s="409"/>
      <c r="PX3" s="409"/>
      <c r="PY3" s="409"/>
      <c r="PZ3" s="409"/>
      <c r="QA3" s="409"/>
      <c r="QB3" s="409"/>
      <c r="QC3" s="409"/>
      <c r="QD3" s="409"/>
      <c r="QE3" s="409"/>
      <c r="QF3" s="409"/>
      <c r="QG3" s="409"/>
      <c r="QH3" s="409"/>
      <c r="QI3" s="409"/>
      <c r="QJ3" s="409"/>
      <c r="QK3" s="409"/>
      <c r="QL3" s="409"/>
      <c r="QM3" s="409"/>
      <c r="QN3" s="409"/>
      <c r="QO3" s="409"/>
      <c r="QP3" s="409"/>
      <c r="QQ3" s="409"/>
      <c r="QR3" s="409"/>
      <c r="QS3" s="409"/>
      <c r="QT3" s="409"/>
      <c r="QU3" s="409"/>
      <c r="QV3" s="409"/>
      <c r="QW3" s="409"/>
      <c r="QX3" s="409"/>
      <c r="QY3" s="409"/>
      <c r="QZ3" s="409"/>
      <c r="RA3" s="409"/>
      <c r="RB3" s="409"/>
      <c r="RC3" s="409"/>
      <c r="RD3" s="409"/>
      <c r="RE3" s="409"/>
      <c r="RF3" s="409"/>
      <c r="RG3" s="409"/>
      <c r="RH3" s="409"/>
      <c r="RI3" s="409"/>
      <c r="RJ3" s="409"/>
      <c r="RK3" s="409"/>
      <c r="RL3" s="409"/>
      <c r="RM3" s="409"/>
      <c r="RN3" s="409"/>
      <c r="RO3" s="409"/>
      <c r="RP3" s="409"/>
      <c r="RQ3" s="409"/>
      <c r="RR3" s="409"/>
      <c r="RS3" s="409"/>
      <c r="RT3" s="409"/>
      <c r="RU3" s="409"/>
      <c r="RV3" s="409"/>
      <c r="RW3" s="409"/>
      <c r="RX3" s="409"/>
      <c r="RY3" s="409"/>
      <c r="RZ3" s="409"/>
      <c r="SA3" s="409"/>
      <c r="SB3" s="409"/>
      <c r="SC3" s="409"/>
      <c r="SD3" s="409"/>
      <c r="SE3" s="409"/>
      <c r="SF3" s="409"/>
      <c r="SG3" s="409"/>
      <c r="SH3" s="409"/>
      <c r="SI3" s="409"/>
      <c r="SJ3" s="409"/>
      <c r="SK3" s="409"/>
      <c r="SL3" s="409"/>
      <c r="SM3" s="409"/>
      <c r="SN3" s="409"/>
      <c r="SO3" s="409"/>
      <c r="SP3" s="409"/>
      <c r="SQ3" s="409"/>
      <c r="SR3" s="409"/>
      <c r="SS3" s="409"/>
      <c r="ST3" s="409"/>
      <c r="SU3" s="409"/>
      <c r="SV3" s="409"/>
      <c r="SW3" s="409"/>
      <c r="SX3" s="409"/>
      <c r="SY3" s="409"/>
      <c r="SZ3" s="409"/>
      <c r="TA3" s="409"/>
      <c r="TB3" s="409"/>
      <c r="TC3" s="409"/>
      <c r="TD3" s="409"/>
      <c r="TE3" s="409"/>
      <c r="TF3" s="409"/>
      <c r="TG3" s="409"/>
      <c r="TH3" s="409"/>
      <c r="TI3" s="409"/>
      <c r="TJ3" s="409"/>
      <c r="TK3" s="409"/>
      <c r="TL3" s="409"/>
      <c r="TM3" s="409"/>
      <c r="TN3" s="409"/>
      <c r="TO3" s="409"/>
      <c r="TP3" s="409"/>
      <c r="TQ3" s="409"/>
      <c r="TR3" s="409"/>
      <c r="TS3" s="409"/>
      <c r="TT3" s="409"/>
      <c r="TU3" s="409"/>
      <c r="TV3" s="409"/>
      <c r="TW3" s="409"/>
      <c r="TX3" s="409"/>
      <c r="TY3" s="409"/>
      <c r="TZ3" s="409"/>
      <c r="UA3" s="409"/>
      <c r="UB3" s="409"/>
      <c r="UC3" s="409"/>
      <c r="UD3" s="409"/>
      <c r="UE3" s="409"/>
      <c r="UF3" s="409"/>
      <c r="UG3" s="409"/>
      <c r="UH3" s="409"/>
      <c r="UI3" s="409"/>
      <c r="UJ3" s="409"/>
      <c r="UK3" s="409"/>
      <c r="UL3" s="409"/>
      <c r="UM3" s="409"/>
      <c r="UN3" s="409"/>
      <c r="UO3" s="409"/>
      <c r="UP3" s="409"/>
      <c r="UQ3" s="409"/>
      <c r="UR3" s="409"/>
      <c r="US3" s="409"/>
      <c r="UT3" s="409"/>
      <c r="UU3" s="409"/>
      <c r="UV3" s="409"/>
      <c r="UW3" s="409"/>
      <c r="UX3" s="409"/>
      <c r="UY3" s="409"/>
      <c r="UZ3" s="409"/>
      <c r="VA3" s="409"/>
      <c r="VB3" s="409"/>
      <c r="VC3" s="409"/>
      <c r="VD3" s="409"/>
      <c r="VE3" s="409"/>
      <c r="VF3" s="409"/>
      <c r="VG3" s="409"/>
      <c r="VH3" s="409"/>
      <c r="VI3" s="409"/>
      <c r="VJ3" s="409"/>
      <c r="VK3" s="409"/>
      <c r="VL3" s="409"/>
      <c r="VM3" s="409"/>
      <c r="VN3" s="409"/>
      <c r="VO3" s="409"/>
      <c r="VP3" s="409"/>
      <c r="VQ3" s="409"/>
      <c r="VR3" s="409"/>
      <c r="VS3" s="409"/>
      <c r="VT3" s="409"/>
      <c r="VU3" s="409"/>
      <c r="VV3" s="409"/>
      <c r="VW3" s="409"/>
      <c r="VX3" s="409"/>
      <c r="VY3" s="409"/>
      <c r="VZ3" s="409"/>
      <c r="WA3" s="409"/>
      <c r="WB3" s="409"/>
      <c r="WC3" s="409"/>
      <c r="WD3" s="409"/>
      <c r="WE3" s="409"/>
      <c r="WF3" s="409"/>
      <c r="WG3" s="409"/>
      <c r="WH3" s="409"/>
      <c r="WI3" s="409"/>
      <c r="WJ3" s="409"/>
      <c r="WK3" s="409"/>
      <c r="WL3" s="409"/>
      <c r="WM3" s="409"/>
      <c r="WN3" s="409"/>
      <c r="WO3" s="409"/>
      <c r="WP3" s="409"/>
      <c r="WQ3" s="409"/>
      <c r="WR3" s="409"/>
      <c r="WS3" s="409"/>
      <c r="WT3" s="409"/>
      <c r="WU3" s="409"/>
      <c r="WV3" s="409"/>
      <c r="WW3" s="409"/>
      <c r="WX3" s="409"/>
      <c r="WY3" s="409"/>
      <c r="WZ3" s="409"/>
      <c r="XA3" s="409"/>
      <c r="XB3" s="409"/>
      <c r="XC3" s="409"/>
      <c r="XD3" s="409"/>
      <c r="XE3" s="409"/>
      <c r="XF3" s="409"/>
      <c r="XG3" s="409"/>
      <c r="XH3" s="409"/>
      <c r="XI3" s="409"/>
      <c r="XJ3" s="409"/>
      <c r="XK3" s="409"/>
      <c r="XL3" s="409"/>
      <c r="XM3" s="409"/>
      <c r="XN3" s="409"/>
      <c r="XO3" s="409"/>
      <c r="XP3" s="409"/>
      <c r="XQ3" s="409"/>
      <c r="XR3" s="409"/>
      <c r="XS3" s="409"/>
      <c r="XT3" s="409"/>
      <c r="XU3" s="409"/>
      <c r="XV3" s="409"/>
      <c r="XW3" s="409"/>
      <c r="XX3" s="409"/>
      <c r="XY3" s="409"/>
      <c r="XZ3" s="409"/>
      <c r="YA3" s="409"/>
      <c r="YB3" s="409"/>
      <c r="YC3" s="409"/>
      <c r="YD3" s="409"/>
      <c r="YE3" s="409"/>
      <c r="YF3" s="409"/>
      <c r="YG3" s="409"/>
      <c r="YH3" s="409"/>
      <c r="YI3" s="409"/>
      <c r="YJ3" s="409"/>
      <c r="YK3" s="409"/>
      <c r="YL3" s="409"/>
      <c r="YM3" s="409"/>
      <c r="YN3" s="409"/>
      <c r="YO3" s="409"/>
      <c r="YP3" s="409"/>
      <c r="YQ3" s="409"/>
      <c r="YR3" s="409"/>
      <c r="YS3" s="409"/>
      <c r="YT3" s="409"/>
      <c r="YU3" s="409"/>
      <c r="YV3" s="409"/>
      <c r="YW3" s="409"/>
      <c r="YX3" s="409"/>
      <c r="YY3" s="409"/>
      <c r="YZ3" s="409"/>
      <c r="ZA3" s="409"/>
      <c r="ZB3" s="409"/>
      <c r="ZC3" s="409"/>
      <c r="ZD3" s="409"/>
      <c r="ZE3" s="409"/>
      <c r="ZF3" s="409"/>
      <c r="ZG3" s="409"/>
      <c r="ZH3" s="409"/>
      <c r="ZI3" s="409"/>
      <c r="ZJ3" s="409"/>
      <c r="ZK3" s="409"/>
      <c r="ZL3" s="409"/>
      <c r="ZM3" s="409"/>
      <c r="ZN3" s="409"/>
      <c r="ZO3" s="409"/>
      <c r="ZP3" s="409"/>
      <c r="ZQ3" s="409"/>
      <c r="ZR3" s="409"/>
      <c r="ZS3" s="409"/>
      <c r="ZT3" s="409"/>
      <c r="ZU3" s="409"/>
      <c r="ZV3" s="409"/>
      <c r="ZW3" s="409"/>
      <c r="ZX3" s="409"/>
      <c r="ZY3" s="409"/>
      <c r="ZZ3" s="409"/>
      <c r="AAA3" s="409"/>
      <c r="AAB3" s="409"/>
      <c r="AAC3" s="409"/>
      <c r="AAD3" s="409"/>
      <c r="AAE3" s="409"/>
      <c r="AAF3" s="409"/>
      <c r="AAG3" s="409"/>
      <c r="AAH3" s="409"/>
      <c r="AAI3" s="409"/>
      <c r="AAJ3" s="409"/>
      <c r="AAK3" s="409"/>
      <c r="AAL3" s="409"/>
      <c r="AAM3" s="409"/>
      <c r="AAN3" s="409"/>
      <c r="AAO3" s="409"/>
      <c r="AAP3" s="409"/>
      <c r="AAQ3" s="409"/>
      <c r="AAR3" s="409"/>
      <c r="AAS3" s="409"/>
      <c r="AAT3" s="409"/>
      <c r="AAU3" s="409"/>
      <c r="AAV3" s="409"/>
      <c r="AAW3" s="409"/>
      <c r="AAX3" s="409"/>
      <c r="AAY3" s="409"/>
      <c r="AAZ3" s="409"/>
      <c r="ABA3" s="409"/>
      <c r="ABB3" s="409"/>
      <c r="ABC3" s="409"/>
      <c r="ABD3" s="409"/>
      <c r="ABE3" s="409"/>
      <c r="ABF3" s="409"/>
      <c r="ABG3" s="409"/>
      <c r="ABH3" s="409"/>
      <c r="ABI3" s="409"/>
      <c r="ABJ3" s="409"/>
      <c r="ABK3" s="409"/>
      <c r="ABL3" s="409"/>
      <c r="ABM3" s="409"/>
      <c r="ABN3" s="409"/>
      <c r="ABO3" s="409"/>
      <c r="ABP3" s="409"/>
      <c r="ABQ3" s="409"/>
      <c r="ABR3" s="409"/>
      <c r="ABS3" s="409"/>
      <c r="ABT3" s="409"/>
      <c r="ABU3" s="409"/>
      <c r="ABV3" s="409"/>
      <c r="ABW3" s="409"/>
      <c r="ABX3" s="409"/>
      <c r="ABY3" s="409"/>
      <c r="ABZ3" s="409"/>
      <c r="ACA3" s="409"/>
      <c r="ACB3" s="409"/>
      <c r="ACC3" s="409"/>
      <c r="ACD3" s="409"/>
      <c r="ACE3" s="409"/>
      <c r="ACF3" s="409"/>
      <c r="ACG3" s="409"/>
      <c r="ACH3" s="409"/>
      <c r="ACI3" s="409"/>
      <c r="ACJ3" s="409"/>
      <c r="ACK3" s="409"/>
      <c r="ACL3" s="409"/>
      <c r="ACM3" s="409"/>
      <c r="ACN3" s="409"/>
      <c r="ACO3" s="409"/>
      <c r="ACP3" s="409"/>
      <c r="ACQ3" s="409"/>
      <c r="ACR3" s="409"/>
      <c r="ACS3" s="409"/>
      <c r="ACT3" s="409"/>
      <c r="ACU3" s="409"/>
      <c r="ACV3" s="409"/>
      <c r="ACW3" s="409"/>
      <c r="ACX3" s="409"/>
      <c r="ACY3" s="409"/>
      <c r="ACZ3" s="409"/>
      <c r="ADA3" s="409"/>
      <c r="ADB3" s="409"/>
      <c r="ADC3" s="409"/>
      <c r="ADD3" s="409"/>
      <c r="ADE3" s="409"/>
      <c r="ADF3" s="409"/>
      <c r="ADG3" s="409"/>
      <c r="ADH3" s="409"/>
      <c r="ADI3" s="409"/>
      <c r="ADJ3" s="409"/>
      <c r="ADK3" s="409"/>
      <c r="ADL3" s="409"/>
      <c r="ADM3" s="409"/>
      <c r="ADN3" s="409"/>
      <c r="ADO3" s="409"/>
      <c r="ADP3" s="409"/>
      <c r="ADQ3" s="409"/>
      <c r="ADR3" s="409"/>
      <c r="ADS3" s="409"/>
      <c r="ADT3" s="409"/>
      <c r="ADU3" s="409"/>
      <c r="ADV3" s="409"/>
      <c r="ADW3" s="409"/>
      <c r="ADX3" s="409"/>
      <c r="ADY3" s="409"/>
      <c r="ADZ3" s="409"/>
      <c r="AEA3" s="409"/>
      <c r="AEB3" s="409"/>
      <c r="AEC3" s="409"/>
      <c r="AED3" s="409"/>
      <c r="AEE3" s="409"/>
      <c r="AEF3" s="409"/>
      <c r="AEG3" s="409"/>
      <c r="AEH3" s="409"/>
      <c r="AEI3" s="409"/>
      <c r="AEJ3" s="409"/>
      <c r="AEK3" s="409"/>
      <c r="AEL3" s="409"/>
      <c r="AEM3" s="409"/>
      <c r="AEN3" s="409"/>
      <c r="AEO3" s="409"/>
      <c r="AEP3" s="409"/>
      <c r="AEQ3" s="409"/>
      <c r="AER3" s="409"/>
      <c r="AES3" s="409"/>
      <c r="AET3" s="409"/>
      <c r="AEU3" s="409"/>
      <c r="AEV3" s="409"/>
      <c r="AEW3" s="409"/>
      <c r="AEX3" s="409"/>
      <c r="AEY3" s="409"/>
      <c r="AEZ3" s="409"/>
      <c r="AFA3" s="409"/>
      <c r="AFB3" s="409"/>
      <c r="AFC3" s="409"/>
      <c r="AFD3" s="409"/>
      <c r="AFE3" s="409"/>
      <c r="AFF3" s="409"/>
      <c r="AFG3" s="409"/>
      <c r="AFH3" s="409"/>
      <c r="AFI3" s="409"/>
      <c r="AFJ3" s="409"/>
      <c r="AFK3" s="409"/>
      <c r="AFL3" s="409"/>
      <c r="AFM3" s="409"/>
      <c r="AFN3" s="409"/>
      <c r="AFO3" s="409"/>
      <c r="AFP3" s="409"/>
      <c r="AFQ3" s="409"/>
      <c r="AFR3" s="409"/>
      <c r="AFS3" s="409"/>
      <c r="AFT3" s="409"/>
      <c r="AFU3" s="409"/>
      <c r="AFV3" s="409"/>
      <c r="AFW3" s="409"/>
      <c r="AFX3" s="409"/>
      <c r="AFY3" s="409"/>
      <c r="AFZ3" s="409"/>
      <c r="AGA3" s="409"/>
      <c r="AGB3" s="409"/>
      <c r="AGC3" s="409"/>
      <c r="AGD3" s="409"/>
      <c r="AGE3" s="409"/>
      <c r="AGF3" s="409"/>
      <c r="AGG3" s="409"/>
      <c r="AGH3" s="409"/>
      <c r="AGI3" s="409"/>
      <c r="AGJ3" s="409"/>
      <c r="AGK3" s="409"/>
      <c r="AGL3" s="409"/>
      <c r="AGM3" s="409"/>
      <c r="AGN3" s="409"/>
      <c r="AGO3" s="409"/>
      <c r="AGP3" s="409"/>
      <c r="AGQ3" s="409"/>
      <c r="AGR3" s="409"/>
      <c r="AGS3" s="409"/>
      <c r="AGT3" s="409"/>
      <c r="AGU3" s="409"/>
      <c r="AGV3" s="409"/>
      <c r="AGW3" s="409"/>
      <c r="AGX3" s="409"/>
      <c r="AGY3" s="409"/>
      <c r="AGZ3" s="409"/>
      <c r="AHA3" s="409"/>
      <c r="AHB3" s="409"/>
      <c r="AHC3" s="409"/>
      <c r="AHD3" s="409"/>
      <c r="AHE3" s="409"/>
      <c r="AHF3" s="409"/>
      <c r="AHG3" s="409"/>
      <c r="AHH3" s="409"/>
      <c r="AHI3" s="409"/>
      <c r="AHJ3" s="409"/>
      <c r="AHK3" s="409"/>
      <c r="AHL3" s="409"/>
      <c r="AHM3" s="409"/>
      <c r="AHN3" s="409"/>
      <c r="AHO3" s="409"/>
      <c r="AHP3" s="409"/>
      <c r="AHQ3" s="409"/>
      <c r="AHR3" s="409"/>
      <c r="AHS3" s="409"/>
      <c r="AHT3" s="409"/>
      <c r="AHU3" s="409"/>
      <c r="AHV3" s="409"/>
      <c r="AHW3" s="409"/>
      <c r="AHX3" s="409"/>
      <c r="AHY3" s="409"/>
      <c r="AHZ3" s="409"/>
      <c r="AIA3" s="409"/>
      <c r="AIB3" s="409"/>
      <c r="AIC3" s="409"/>
      <c r="AID3" s="409"/>
      <c r="AIE3" s="409"/>
      <c r="AIF3" s="409"/>
      <c r="AIG3" s="409"/>
      <c r="AIH3" s="409"/>
      <c r="AII3" s="409"/>
      <c r="AIJ3" s="409"/>
      <c r="AIK3" s="409"/>
      <c r="AIL3" s="409"/>
      <c r="AIM3" s="409"/>
      <c r="AIN3" s="409"/>
      <c r="AIO3" s="409"/>
      <c r="AIP3" s="409"/>
      <c r="AIQ3" s="409"/>
      <c r="AIR3" s="409"/>
      <c r="AIS3" s="409"/>
      <c r="AIT3" s="409"/>
      <c r="AIU3" s="409"/>
      <c r="AIV3" s="409"/>
      <c r="AIW3" s="409"/>
      <c r="AIX3" s="409"/>
      <c r="AIY3" s="409"/>
      <c r="AIZ3" s="409"/>
      <c r="AJA3" s="409"/>
      <c r="AJB3" s="409"/>
      <c r="AJC3" s="409"/>
      <c r="AJD3" s="409"/>
      <c r="AJE3" s="409"/>
      <c r="AJF3" s="409"/>
      <c r="AJG3" s="409"/>
      <c r="AJH3" s="409"/>
      <c r="AJI3" s="409"/>
      <c r="AJJ3" s="409"/>
      <c r="AJK3" s="409"/>
      <c r="AJL3" s="409"/>
      <c r="AJM3" s="409"/>
      <c r="AJN3" s="409"/>
      <c r="AJO3" s="409"/>
      <c r="AJP3" s="409"/>
      <c r="AJQ3" s="409"/>
      <c r="AJR3" s="409"/>
      <c r="AJS3" s="409"/>
      <c r="AJT3" s="409"/>
      <c r="AJU3" s="409"/>
      <c r="AJV3" s="409"/>
      <c r="AJW3" s="409"/>
      <c r="AJX3" s="409"/>
      <c r="AJY3" s="409"/>
      <c r="AJZ3" s="409"/>
      <c r="AKA3" s="409"/>
      <c r="AKB3" s="409"/>
      <c r="AKC3" s="409"/>
      <c r="AKD3" s="409"/>
      <c r="AKE3" s="409"/>
      <c r="AKF3" s="409"/>
      <c r="AKG3" s="409"/>
      <c r="AKH3" s="409"/>
      <c r="AKI3" s="409"/>
      <c r="AKJ3" s="409"/>
      <c r="AKK3" s="409"/>
      <c r="AKL3" s="409"/>
      <c r="AKM3" s="409"/>
      <c r="AKN3" s="409"/>
      <c r="AKO3" s="409"/>
      <c r="AKP3" s="409"/>
      <c r="AKQ3" s="409"/>
      <c r="AKR3" s="409"/>
      <c r="AKS3" s="409"/>
      <c r="AKT3" s="409"/>
      <c r="AKU3" s="409"/>
      <c r="AKV3" s="409"/>
      <c r="AKW3" s="409"/>
      <c r="AKX3" s="409"/>
      <c r="AKY3" s="409"/>
      <c r="AKZ3" s="409"/>
      <c r="ALA3" s="409"/>
      <c r="ALB3" s="409"/>
      <c r="ALC3" s="409"/>
      <c r="ALD3" s="409"/>
      <c r="ALE3" s="409"/>
      <c r="ALF3" s="409"/>
      <c r="ALG3" s="409"/>
      <c r="ALH3" s="409"/>
      <c r="ALI3" s="409"/>
      <c r="ALJ3" s="409"/>
      <c r="ALK3" s="409"/>
      <c r="ALL3" s="409"/>
      <c r="ALM3" s="409"/>
      <c r="ALN3" s="409"/>
      <c r="ALO3" s="409"/>
      <c r="ALP3" s="409"/>
      <c r="ALQ3" s="409"/>
      <c r="ALR3" s="409"/>
      <c r="ALS3" s="409"/>
      <c r="ALT3" s="409"/>
      <c r="ALU3" s="409"/>
      <c r="ALV3" s="409"/>
      <c r="ALW3" s="409"/>
      <c r="ALX3" s="409"/>
      <c r="ALY3" s="409"/>
      <c r="ALZ3" s="409"/>
      <c r="AMA3" s="409"/>
      <c r="AMB3" s="409"/>
      <c r="AMC3" s="409"/>
      <c r="AMD3" s="409"/>
      <c r="AME3" s="409"/>
      <c r="AMF3" s="409"/>
      <c r="AMG3" s="409"/>
      <c r="AMH3" s="409"/>
      <c r="AMI3" s="409"/>
      <c r="AMJ3" s="409"/>
      <c r="AMK3" s="409"/>
      <c r="AML3" s="409"/>
      <c r="AMM3" s="409"/>
      <c r="AMN3" s="409"/>
      <c r="AMO3" s="409"/>
      <c r="AMP3" s="409"/>
      <c r="AMQ3" s="409"/>
      <c r="AMR3" s="409"/>
      <c r="AMS3" s="409"/>
      <c r="AMT3" s="409"/>
      <c r="AMU3" s="409"/>
      <c r="AMV3" s="409"/>
      <c r="AMW3" s="409"/>
      <c r="AMX3" s="409"/>
      <c r="AMY3" s="409"/>
      <c r="AMZ3" s="409"/>
      <c r="ANA3" s="409"/>
      <c r="ANB3" s="409"/>
      <c r="ANC3" s="409"/>
      <c r="AND3" s="409"/>
      <c r="ANE3" s="409"/>
      <c r="ANF3" s="409"/>
      <c r="ANG3" s="409"/>
      <c r="ANH3" s="409"/>
      <c r="ANI3" s="409"/>
      <c r="ANJ3" s="409"/>
      <c r="ANK3" s="409"/>
      <c r="ANL3" s="409"/>
      <c r="ANM3" s="409"/>
      <c r="ANN3" s="409"/>
      <c r="ANO3" s="409"/>
      <c r="ANP3" s="409"/>
      <c r="ANQ3" s="409"/>
      <c r="ANR3" s="409"/>
      <c r="ANS3" s="409"/>
      <c r="ANT3" s="409"/>
      <c r="ANU3" s="409"/>
      <c r="ANV3" s="409"/>
      <c r="ANW3" s="409"/>
      <c r="ANX3" s="409"/>
      <c r="ANY3" s="409"/>
      <c r="ANZ3" s="409"/>
      <c r="AOA3" s="409"/>
      <c r="AOB3" s="409"/>
      <c r="AOC3" s="409"/>
      <c r="AOD3" s="409"/>
      <c r="AOE3" s="409"/>
      <c r="AOF3" s="409"/>
      <c r="AOG3" s="409"/>
      <c r="AOH3" s="409"/>
      <c r="AOI3" s="409"/>
      <c r="AOJ3" s="409"/>
      <c r="AOK3" s="409"/>
      <c r="AOL3" s="409"/>
      <c r="AOM3" s="409"/>
      <c r="AON3" s="409"/>
      <c r="AOO3" s="409"/>
      <c r="AOP3" s="409"/>
      <c r="AOQ3" s="409"/>
      <c r="AOR3" s="409"/>
      <c r="AOS3" s="409"/>
      <c r="AOT3" s="409"/>
      <c r="AOU3" s="409"/>
      <c r="AOV3" s="409"/>
      <c r="AOW3" s="409"/>
      <c r="AOX3" s="409"/>
      <c r="AOY3" s="409"/>
      <c r="AOZ3" s="409"/>
      <c r="APA3" s="409"/>
      <c r="APB3" s="409"/>
      <c r="APC3" s="409"/>
      <c r="APD3" s="409"/>
      <c r="APE3" s="409"/>
      <c r="APF3" s="409"/>
      <c r="APG3" s="409"/>
      <c r="APH3" s="409"/>
      <c r="API3" s="409"/>
      <c r="APJ3" s="409"/>
      <c r="APK3" s="409"/>
      <c r="APL3" s="409"/>
      <c r="APM3" s="409"/>
      <c r="APN3" s="409"/>
      <c r="APO3" s="409"/>
      <c r="APP3" s="409"/>
      <c r="APQ3" s="409"/>
      <c r="APR3" s="409"/>
      <c r="APS3" s="409"/>
      <c r="APT3" s="409"/>
      <c r="APU3" s="409"/>
      <c r="APV3" s="409"/>
      <c r="APW3" s="409"/>
      <c r="APX3" s="409"/>
      <c r="APY3" s="409"/>
      <c r="APZ3" s="409"/>
      <c r="AQA3" s="409"/>
      <c r="AQB3" s="409"/>
      <c r="AQC3" s="409"/>
      <c r="AQD3" s="409"/>
      <c r="AQE3" s="409"/>
      <c r="AQF3" s="409"/>
      <c r="AQG3" s="409"/>
      <c r="AQH3" s="409"/>
      <c r="AQI3" s="409"/>
      <c r="AQJ3" s="409"/>
      <c r="AQK3" s="409"/>
      <c r="AQL3" s="409"/>
      <c r="AQM3" s="409"/>
      <c r="AQN3" s="409"/>
      <c r="AQO3" s="409"/>
      <c r="AQP3" s="409"/>
      <c r="AQQ3" s="409"/>
      <c r="AQR3" s="409"/>
      <c r="AQS3" s="409"/>
      <c r="AQT3" s="409"/>
      <c r="AQU3" s="409"/>
      <c r="AQV3" s="409"/>
      <c r="AQW3" s="409"/>
      <c r="AQX3" s="409"/>
      <c r="AQY3" s="409"/>
      <c r="AQZ3" s="409"/>
      <c r="ARA3" s="409"/>
      <c r="ARB3" s="409"/>
      <c r="ARC3" s="409"/>
      <c r="ARD3" s="409"/>
      <c r="ARE3" s="409"/>
      <c r="ARF3" s="409"/>
      <c r="ARG3" s="409"/>
      <c r="ARH3" s="409"/>
      <c r="ARI3" s="409"/>
      <c r="ARJ3" s="409"/>
      <c r="ARK3" s="409"/>
      <c r="ARL3" s="409"/>
      <c r="ARM3" s="409"/>
      <c r="ARN3" s="409"/>
      <c r="ARO3" s="409"/>
      <c r="ARP3" s="409"/>
      <c r="ARQ3" s="409"/>
      <c r="ARR3" s="409"/>
      <c r="ARS3" s="409"/>
      <c r="ART3" s="409"/>
      <c r="ARU3" s="409"/>
      <c r="ARV3" s="409"/>
      <c r="ARW3" s="409"/>
      <c r="ARX3" s="409"/>
      <c r="ARY3" s="409"/>
      <c r="ARZ3" s="409"/>
      <c r="ASA3" s="409"/>
      <c r="ASB3" s="409"/>
      <c r="ASC3" s="409"/>
      <c r="ASD3" s="409"/>
      <c r="ASE3" s="409"/>
      <c r="ASF3" s="409"/>
      <c r="ASG3" s="409"/>
      <c r="ASH3" s="409"/>
      <c r="ASI3" s="409"/>
      <c r="ASJ3" s="409"/>
      <c r="ASK3" s="409"/>
      <c r="ASL3" s="409"/>
      <c r="ASM3" s="409"/>
      <c r="ASN3" s="409"/>
      <c r="ASO3" s="409"/>
      <c r="ASP3" s="409"/>
      <c r="ASQ3" s="409"/>
      <c r="ASR3" s="409"/>
      <c r="ASS3" s="409"/>
      <c r="AST3" s="409"/>
      <c r="ASU3" s="409"/>
      <c r="ASV3" s="409"/>
      <c r="ASW3" s="409"/>
      <c r="ASX3" s="409"/>
      <c r="ASY3" s="409"/>
      <c r="ASZ3" s="409"/>
      <c r="ATA3" s="409"/>
      <c r="ATB3" s="409"/>
      <c r="ATC3" s="409"/>
      <c r="ATD3" s="409"/>
      <c r="ATE3" s="409"/>
      <c r="ATF3" s="409"/>
      <c r="ATG3" s="409"/>
      <c r="ATH3" s="409"/>
      <c r="ATI3" s="409"/>
      <c r="ATJ3" s="409"/>
      <c r="ATK3" s="409"/>
      <c r="ATL3" s="409"/>
      <c r="ATM3" s="409"/>
      <c r="ATN3" s="409"/>
      <c r="ATO3" s="409"/>
      <c r="ATP3" s="409"/>
      <c r="ATQ3" s="409"/>
      <c r="ATR3" s="409"/>
      <c r="ATS3" s="409"/>
      <c r="ATT3" s="409"/>
      <c r="ATU3" s="409"/>
      <c r="ATV3" s="409"/>
      <c r="ATW3" s="409"/>
      <c r="ATX3" s="409"/>
      <c r="ATY3" s="409"/>
      <c r="ATZ3" s="409"/>
      <c r="AUA3" s="409"/>
      <c r="AUB3" s="409"/>
      <c r="AUC3" s="409"/>
      <c r="AUD3" s="409"/>
      <c r="AUE3" s="409"/>
      <c r="AUF3" s="409"/>
      <c r="AUG3" s="409"/>
      <c r="AUH3" s="409"/>
      <c r="AUI3" s="409"/>
      <c r="AUJ3" s="409"/>
      <c r="AUK3" s="409"/>
      <c r="AUL3" s="409"/>
      <c r="AUM3" s="409"/>
      <c r="AUN3" s="409"/>
      <c r="AUO3" s="409"/>
      <c r="AUP3" s="409"/>
      <c r="AUQ3" s="409"/>
      <c r="AUR3" s="409"/>
      <c r="AUS3" s="409"/>
      <c r="AUT3" s="409"/>
      <c r="AUU3" s="409"/>
      <c r="AUV3" s="409"/>
      <c r="AUW3" s="409"/>
      <c r="AUX3" s="409"/>
      <c r="AUY3" s="409"/>
      <c r="AUZ3" s="409"/>
      <c r="AVA3" s="409"/>
      <c r="AVB3" s="409"/>
      <c r="AVC3" s="409"/>
      <c r="AVD3" s="409"/>
      <c r="AVE3" s="409"/>
      <c r="AVF3" s="409"/>
      <c r="AVG3" s="409"/>
      <c r="AVH3" s="409"/>
      <c r="AVI3" s="409"/>
      <c r="AVJ3" s="409"/>
      <c r="AVK3" s="409"/>
      <c r="AVL3" s="409"/>
      <c r="AVM3" s="409"/>
      <c r="AVN3" s="409"/>
      <c r="AVO3" s="409"/>
      <c r="AVP3" s="409"/>
      <c r="AVQ3" s="409"/>
      <c r="AVR3" s="409"/>
      <c r="AVS3" s="409"/>
      <c r="AVT3" s="409"/>
      <c r="AVU3" s="409"/>
      <c r="AVV3" s="409"/>
      <c r="AVW3" s="409"/>
      <c r="AVX3" s="409"/>
      <c r="AVY3" s="409"/>
      <c r="AVZ3" s="409"/>
      <c r="AWA3" s="409"/>
      <c r="AWB3" s="409"/>
      <c r="AWC3" s="409"/>
      <c r="AWD3" s="409"/>
      <c r="AWE3" s="409"/>
      <c r="AWF3" s="409"/>
      <c r="AWG3" s="409"/>
      <c r="AWH3" s="409"/>
      <c r="AWI3" s="409"/>
      <c r="AWJ3" s="409"/>
      <c r="AWK3" s="409"/>
      <c r="AWL3" s="409"/>
      <c r="AWM3" s="409"/>
      <c r="AWN3" s="409"/>
      <c r="AWO3" s="409"/>
      <c r="AWP3" s="409"/>
      <c r="AWQ3" s="409"/>
      <c r="AWR3" s="409"/>
      <c r="AWS3" s="409"/>
      <c r="AWT3" s="409"/>
      <c r="AWU3" s="409"/>
      <c r="AWV3" s="409"/>
      <c r="AWW3" s="409"/>
      <c r="AWX3" s="409"/>
      <c r="AWY3" s="409"/>
      <c r="AWZ3" s="409"/>
      <c r="AXA3" s="409"/>
      <c r="AXB3" s="409"/>
      <c r="AXC3" s="409"/>
      <c r="AXD3" s="409"/>
      <c r="AXE3" s="409"/>
      <c r="AXF3" s="409"/>
      <c r="AXG3" s="409"/>
      <c r="AXH3" s="409"/>
      <c r="AXI3" s="409"/>
      <c r="AXJ3" s="409"/>
      <c r="AXK3" s="409"/>
      <c r="AXL3" s="409"/>
      <c r="AXM3" s="409"/>
      <c r="AXN3" s="409"/>
      <c r="AXO3" s="409"/>
      <c r="AXP3" s="409"/>
      <c r="AXQ3" s="409"/>
      <c r="AXR3" s="409"/>
      <c r="AXS3" s="409"/>
      <c r="AXT3" s="409"/>
      <c r="AXU3" s="409"/>
      <c r="AXV3" s="409"/>
      <c r="AXW3" s="409"/>
      <c r="AXX3" s="409"/>
      <c r="AXY3" s="409"/>
      <c r="AXZ3" s="409"/>
      <c r="AYA3" s="409"/>
      <c r="AYB3" s="409"/>
      <c r="AYC3" s="409"/>
      <c r="AYD3" s="409"/>
      <c r="AYE3" s="409"/>
      <c r="AYF3" s="409"/>
      <c r="AYG3" s="409"/>
      <c r="AYH3" s="409"/>
      <c r="AYI3" s="409"/>
      <c r="AYJ3" s="409"/>
      <c r="AYK3" s="409"/>
      <c r="AYL3" s="409"/>
      <c r="AYM3" s="409"/>
      <c r="AYN3" s="409"/>
      <c r="AYO3" s="409"/>
      <c r="AYP3" s="409"/>
      <c r="AYQ3" s="409"/>
      <c r="AYR3" s="409"/>
      <c r="AYS3" s="409"/>
      <c r="AYT3" s="409"/>
      <c r="AYU3" s="409"/>
      <c r="AYV3" s="409"/>
      <c r="AYW3" s="409"/>
      <c r="AYX3" s="409"/>
      <c r="AYY3" s="409"/>
      <c r="AYZ3" s="409"/>
      <c r="AZA3" s="409"/>
      <c r="AZB3" s="409"/>
      <c r="AZC3" s="409"/>
      <c r="AZD3" s="409"/>
      <c r="AZE3" s="409"/>
      <c r="AZF3" s="409"/>
      <c r="AZG3" s="409"/>
      <c r="AZH3" s="409"/>
      <c r="AZI3" s="409"/>
      <c r="AZJ3" s="409"/>
      <c r="AZK3" s="409"/>
      <c r="AZL3" s="409"/>
      <c r="AZM3" s="409"/>
      <c r="AZN3" s="409"/>
      <c r="AZO3" s="409"/>
      <c r="AZP3" s="409"/>
      <c r="AZQ3" s="409"/>
      <c r="AZR3" s="409"/>
      <c r="AZS3" s="409"/>
      <c r="AZT3" s="409"/>
      <c r="AZU3" s="409"/>
      <c r="AZV3" s="409"/>
      <c r="AZW3" s="409"/>
      <c r="AZX3" s="409"/>
      <c r="AZY3" s="409"/>
      <c r="AZZ3" s="409"/>
      <c r="BAA3" s="409"/>
      <c r="BAB3" s="409"/>
      <c r="BAC3" s="409"/>
      <c r="BAD3" s="409"/>
      <c r="BAE3" s="409"/>
      <c r="BAF3" s="409"/>
      <c r="BAG3" s="409"/>
      <c r="BAH3" s="409"/>
      <c r="BAI3" s="409"/>
      <c r="BAJ3" s="409"/>
      <c r="BAK3" s="409"/>
      <c r="BAL3" s="409"/>
      <c r="BAM3" s="409"/>
      <c r="BAN3" s="409"/>
      <c r="BAO3" s="409"/>
      <c r="BAP3" s="409"/>
      <c r="BAQ3" s="409"/>
      <c r="BAR3" s="409"/>
      <c r="BAS3" s="409"/>
      <c r="BAT3" s="409"/>
      <c r="BAU3" s="409"/>
      <c r="BAV3" s="409"/>
      <c r="BAW3" s="409"/>
      <c r="BAX3" s="409"/>
      <c r="BAY3" s="409"/>
      <c r="BAZ3" s="409"/>
      <c r="BBA3" s="409"/>
      <c r="BBB3" s="409"/>
      <c r="BBC3" s="409"/>
      <c r="BBD3" s="409"/>
      <c r="BBE3" s="409"/>
      <c r="BBF3" s="409"/>
      <c r="BBG3" s="409"/>
      <c r="BBH3" s="409"/>
      <c r="BBI3" s="409"/>
      <c r="BBJ3" s="409"/>
      <c r="BBK3" s="409"/>
      <c r="BBL3" s="409"/>
      <c r="BBM3" s="409"/>
      <c r="BBN3" s="409"/>
      <c r="BBO3" s="409"/>
      <c r="BBP3" s="409"/>
      <c r="BBQ3" s="409"/>
      <c r="BBR3" s="409"/>
      <c r="BBS3" s="409"/>
      <c r="BBT3" s="409"/>
      <c r="BBU3" s="409"/>
      <c r="BBV3" s="409"/>
      <c r="BBW3" s="409"/>
      <c r="BBX3" s="409"/>
      <c r="BBY3" s="409"/>
      <c r="BBZ3" s="409"/>
      <c r="BCA3" s="409"/>
      <c r="BCB3" s="409"/>
      <c r="BCC3" s="409"/>
      <c r="BCD3" s="409"/>
      <c r="BCE3" s="409"/>
      <c r="BCF3" s="409"/>
      <c r="BCG3" s="409"/>
      <c r="BCH3" s="409"/>
      <c r="BCI3" s="409"/>
      <c r="BCJ3" s="409"/>
      <c r="BCK3" s="409"/>
      <c r="BCL3" s="409"/>
      <c r="BCM3" s="409"/>
      <c r="BCN3" s="409"/>
      <c r="BCO3" s="409"/>
      <c r="BCP3" s="409"/>
      <c r="BCQ3" s="409"/>
      <c r="BCR3" s="409"/>
      <c r="BCS3" s="409"/>
      <c r="BCT3" s="409"/>
    </row>
    <row r="4" spans="1:1450" s="409" customFormat="1" ht="18.95" customHeight="1" x14ac:dyDescent="0.25">
      <c r="B4" s="457" t="s">
        <v>236</v>
      </c>
      <c r="C4" s="453"/>
      <c r="D4" s="453"/>
      <c r="E4" s="453"/>
      <c r="F4" s="453"/>
      <c r="G4" s="453"/>
      <c r="H4" s="453"/>
      <c r="I4" s="453"/>
      <c r="J4" s="453"/>
      <c r="K4" s="453"/>
      <c r="L4" s="453"/>
      <c r="M4" s="453"/>
      <c r="N4" s="453"/>
      <c r="O4" s="453"/>
      <c r="P4" s="453"/>
      <c r="Q4" s="453"/>
      <c r="R4" s="453"/>
      <c r="S4" s="453"/>
      <c r="T4" s="453"/>
      <c r="U4" s="453"/>
      <c r="V4" s="453"/>
      <c r="W4" s="453"/>
      <c r="X4" s="453"/>
      <c r="Y4" s="453"/>
      <c r="Z4" s="453"/>
      <c r="AA4" s="453"/>
      <c r="AB4" s="453"/>
      <c r="AC4" s="453"/>
      <c r="AD4" s="453"/>
      <c r="AE4" s="453"/>
      <c r="AF4" s="453"/>
      <c r="AG4" s="453"/>
      <c r="AH4" s="453"/>
      <c r="AI4" s="453"/>
      <c r="AJ4" s="453"/>
      <c r="AK4" s="453"/>
      <c r="AL4" s="453"/>
      <c r="AM4" s="453"/>
      <c r="AN4" s="453"/>
      <c r="AO4" s="453"/>
      <c r="AP4" s="453"/>
      <c r="AQ4" s="453"/>
      <c r="AR4" s="453"/>
      <c r="AS4" s="453"/>
      <c r="AT4" s="453"/>
      <c r="AU4" s="453"/>
      <c r="AV4" s="453"/>
      <c r="AW4" s="453"/>
      <c r="AX4" s="453"/>
      <c r="AY4" s="453"/>
      <c r="AZ4" s="453"/>
      <c r="BA4" s="453"/>
      <c r="BB4" s="453"/>
      <c r="BC4" s="453"/>
      <c r="BD4" s="453"/>
      <c r="BE4" s="453"/>
      <c r="BF4" s="453"/>
      <c r="BG4" s="453"/>
      <c r="BH4" s="453"/>
      <c r="BI4" s="453"/>
      <c r="BJ4" s="453"/>
      <c r="BK4" s="453"/>
      <c r="BL4" s="453"/>
      <c r="BM4" s="453"/>
      <c r="BN4" s="453"/>
      <c r="BO4" s="453"/>
      <c r="BP4" s="453"/>
      <c r="BQ4" s="453"/>
      <c r="BR4" s="453"/>
      <c r="BS4" s="453"/>
      <c r="BT4" s="453"/>
      <c r="BU4" s="453"/>
      <c r="BV4" s="453"/>
      <c r="BW4" s="453"/>
      <c r="BX4" s="453"/>
      <c r="BY4" s="453"/>
      <c r="BZ4" s="453"/>
      <c r="CA4" s="453"/>
      <c r="CB4" s="453"/>
      <c r="CC4" s="453"/>
      <c r="CD4" s="453"/>
      <c r="CE4" s="453"/>
      <c r="CF4" s="453"/>
      <c r="CG4" s="453"/>
      <c r="CH4" s="453"/>
      <c r="CI4" s="453"/>
      <c r="CJ4" s="453"/>
      <c r="CK4" s="453"/>
      <c r="CL4" s="453"/>
      <c r="CM4" s="453"/>
      <c r="CN4" s="453"/>
      <c r="CO4" s="453"/>
      <c r="CP4" s="453"/>
      <c r="CQ4" s="453"/>
      <c r="CR4" s="453"/>
      <c r="CS4" s="453"/>
      <c r="CT4" s="453"/>
      <c r="CU4" s="453"/>
      <c r="CV4" s="453"/>
      <c r="CW4" s="453"/>
      <c r="CX4" s="453"/>
      <c r="CY4" s="453"/>
      <c r="CZ4" s="453"/>
      <c r="DA4" s="453"/>
      <c r="DB4" s="453"/>
      <c r="DC4" s="453"/>
      <c r="DD4" s="453"/>
      <c r="DE4" s="453"/>
      <c r="DF4" s="453"/>
      <c r="DG4" s="453"/>
      <c r="DH4" s="453"/>
      <c r="DI4" s="453"/>
      <c r="DJ4" s="453"/>
      <c r="DK4" s="453"/>
      <c r="DL4" s="453"/>
      <c r="DM4" s="453"/>
      <c r="DN4" s="453"/>
      <c r="DO4" s="453"/>
      <c r="DP4" s="453"/>
      <c r="DQ4" s="453"/>
      <c r="DR4" s="453"/>
      <c r="DS4" s="453"/>
      <c r="DT4" s="453"/>
      <c r="DU4" s="453"/>
      <c r="DV4" s="453"/>
      <c r="DW4" s="453"/>
      <c r="DX4" s="453"/>
      <c r="DY4" s="453"/>
      <c r="DZ4" s="453"/>
      <c r="EA4" s="453"/>
      <c r="EB4" s="453"/>
      <c r="EC4" s="453"/>
      <c r="ED4" s="453"/>
      <c r="EE4" s="453"/>
      <c r="EF4" s="453"/>
      <c r="EG4" s="453"/>
      <c r="EH4" s="453"/>
      <c r="EI4" s="453"/>
      <c r="EJ4" s="431"/>
      <c r="EK4" s="431"/>
      <c r="EL4" s="431"/>
      <c r="EM4" s="431"/>
      <c r="EN4" s="431"/>
      <c r="EO4" s="431"/>
      <c r="EP4" s="431"/>
      <c r="EQ4" s="431"/>
      <c r="ER4" s="431"/>
      <c r="ES4" s="431"/>
      <c r="ET4" s="431"/>
      <c r="EU4" s="431"/>
      <c r="EV4" s="431"/>
      <c r="EW4" s="431"/>
      <c r="EX4" s="431"/>
      <c r="EY4" s="431"/>
      <c r="EZ4" s="431"/>
      <c r="FA4" s="431"/>
      <c r="FB4" s="431"/>
      <c r="FC4" s="431"/>
      <c r="FD4" s="431"/>
      <c r="FE4" s="431"/>
      <c r="FF4" s="431"/>
      <c r="FG4" s="431"/>
      <c r="FH4" s="431"/>
      <c r="FI4" s="431"/>
      <c r="FJ4" s="431"/>
      <c r="FK4" s="431"/>
      <c r="FL4" s="431"/>
      <c r="FM4" s="431"/>
      <c r="FN4" s="431"/>
      <c r="FO4" s="431"/>
      <c r="FP4" s="431"/>
      <c r="FQ4" s="431"/>
      <c r="FR4" s="431"/>
      <c r="FS4" s="431"/>
      <c r="FT4" s="431"/>
      <c r="FU4" s="431"/>
      <c r="FV4" s="431"/>
      <c r="FW4" s="431"/>
      <c r="FX4" s="431"/>
      <c r="FY4" s="431"/>
      <c r="FZ4" s="431"/>
      <c r="GA4" s="431"/>
      <c r="GB4" s="431"/>
      <c r="GC4" s="431"/>
      <c r="GD4" s="431"/>
      <c r="GE4" s="431"/>
      <c r="GF4" s="432"/>
    </row>
    <row r="5" spans="1:1450" s="409" customFormat="1" ht="9" customHeight="1" x14ac:dyDescent="0.2">
      <c r="B5" s="433"/>
      <c r="C5" s="447"/>
      <c r="D5" s="447"/>
      <c r="E5" s="447"/>
      <c r="F5" s="447"/>
      <c r="G5" s="447"/>
      <c r="H5" s="447"/>
      <c r="I5" s="447"/>
      <c r="J5" s="447"/>
      <c r="K5" s="447"/>
      <c r="L5" s="447"/>
      <c r="M5" s="447"/>
      <c r="N5" s="447"/>
      <c r="O5" s="447"/>
      <c r="P5" s="447"/>
      <c r="Q5" s="447"/>
      <c r="R5" s="447"/>
      <c r="S5" s="447"/>
      <c r="T5" s="447"/>
      <c r="U5" s="447"/>
      <c r="V5" s="447"/>
      <c r="W5" s="447"/>
      <c r="X5" s="447"/>
      <c r="Y5" s="447"/>
      <c r="Z5" s="447"/>
      <c r="AA5" s="447"/>
      <c r="AB5" s="447"/>
      <c r="AC5" s="447"/>
      <c r="AD5" s="447"/>
      <c r="AE5" s="447"/>
      <c r="AF5" s="447"/>
      <c r="AG5" s="447"/>
      <c r="AH5" s="447"/>
      <c r="AI5" s="447"/>
      <c r="AJ5" s="447"/>
      <c r="AK5" s="447"/>
      <c r="AL5" s="447"/>
      <c r="AM5" s="447"/>
      <c r="AN5" s="447"/>
      <c r="AO5" s="447"/>
      <c r="AP5" s="447"/>
      <c r="AQ5" s="447"/>
      <c r="AR5" s="447"/>
      <c r="AS5" s="447"/>
      <c r="AT5" s="447"/>
      <c r="AU5" s="447"/>
      <c r="AV5" s="447"/>
      <c r="AW5" s="447"/>
      <c r="AX5" s="447"/>
      <c r="AY5" s="447"/>
      <c r="AZ5" s="447"/>
      <c r="BA5" s="447"/>
      <c r="BB5" s="447"/>
      <c r="BC5" s="447"/>
      <c r="BD5" s="447"/>
      <c r="BE5" s="447"/>
      <c r="BF5" s="447"/>
      <c r="BG5" s="447"/>
      <c r="BH5" s="447"/>
      <c r="BI5" s="447"/>
      <c r="BJ5" s="447"/>
      <c r="BK5" s="447"/>
      <c r="BL5" s="447"/>
      <c r="BM5" s="447"/>
      <c r="BN5" s="447"/>
      <c r="BO5" s="447"/>
      <c r="BP5" s="447"/>
      <c r="BQ5" s="447"/>
      <c r="BR5" s="447"/>
      <c r="BS5" s="447"/>
      <c r="BT5" s="447"/>
      <c r="BU5" s="447"/>
      <c r="BV5" s="447"/>
      <c r="BW5" s="447"/>
      <c r="BX5" s="447"/>
      <c r="BY5" s="447"/>
      <c r="BZ5" s="447"/>
      <c r="CA5" s="447"/>
      <c r="CB5" s="447"/>
      <c r="CC5" s="447"/>
      <c r="CD5" s="447"/>
      <c r="CE5" s="447"/>
      <c r="CF5" s="447"/>
      <c r="CG5" s="447"/>
      <c r="CH5" s="447"/>
      <c r="CI5" s="447"/>
      <c r="CJ5" s="447"/>
      <c r="CK5" s="447"/>
      <c r="CL5" s="447"/>
      <c r="CM5" s="447"/>
      <c r="CN5" s="447"/>
      <c r="CO5" s="447"/>
      <c r="CP5" s="447"/>
      <c r="CQ5" s="447"/>
      <c r="CR5" s="447"/>
      <c r="CS5" s="447"/>
      <c r="CT5" s="447"/>
      <c r="CU5" s="447"/>
      <c r="CV5" s="447"/>
      <c r="CW5" s="447"/>
      <c r="CX5" s="447"/>
      <c r="CY5" s="447"/>
      <c r="CZ5" s="447"/>
      <c r="DA5" s="447"/>
      <c r="DB5" s="447"/>
      <c r="DC5" s="447"/>
      <c r="DD5" s="447"/>
      <c r="DE5" s="447"/>
      <c r="DF5" s="447"/>
      <c r="DG5" s="447"/>
      <c r="DH5" s="447"/>
      <c r="DI5" s="447"/>
      <c r="DJ5" s="447"/>
      <c r="DK5" s="447"/>
      <c r="DL5" s="447"/>
      <c r="DM5" s="447"/>
      <c r="DN5" s="447"/>
      <c r="DO5" s="447"/>
      <c r="DP5" s="447"/>
      <c r="DQ5" s="447"/>
      <c r="DR5" s="447"/>
      <c r="DS5" s="447"/>
      <c r="DT5" s="447"/>
      <c r="DU5" s="447"/>
      <c r="DV5" s="447"/>
      <c r="DW5" s="447"/>
      <c r="DX5" s="447"/>
      <c r="DY5" s="447"/>
      <c r="DZ5" s="447"/>
      <c r="EA5" s="447"/>
      <c r="EB5" s="447"/>
      <c r="EC5" s="447"/>
      <c r="ED5" s="447"/>
      <c r="EE5" s="447"/>
      <c r="EF5" s="447"/>
      <c r="EG5" s="447"/>
      <c r="EH5" s="447"/>
      <c r="EI5" s="447"/>
      <c r="EJ5" s="434"/>
      <c r="EK5" s="434"/>
      <c r="EL5" s="434"/>
      <c r="EM5" s="434"/>
      <c r="EN5" s="434"/>
      <c r="EO5" s="434"/>
      <c r="EP5" s="434"/>
      <c r="EQ5" s="434"/>
      <c r="ER5" s="434"/>
      <c r="ES5" s="434"/>
      <c r="ET5" s="434"/>
      <c r="EU5" s="434"/>
      <c r="EV5" s="434"/>
      <c r="EW5" s="434"/>
      <c r="EX5" s="434"/>
      <c r="EY5" s="434"/>
      <c r="EZ5" s="434"/>
      <c r="FA5" s="434"/>
      <c r="FB5" s="434"/>
      <c r="FC5" s="434"/>
      <c r="FD5" s="434"/>
      <c r="FE5" s="434"/>
      <c r="FF5" s="434"/>
      <c r="FG5" s="434"/>
      <c r="FH5" s="434"/>
      <c r="FI5" s="434"/>
      <c r="FJ5" s="434"/>
      <c r="FK5" s="434"/>
      <c r="FL5" s="434"/>
      <c r="FM5" s="434"/>
      <c r="FN5" s="434"/>
      <c r="FO5" s="434"/>
      <c r="FP5" s="434"/>
      <c r="FQ5" s="434"/>
      <c r="FR5" s="434"/>
      <c r="FS5" s="434"/>
      <c r="FT5" s="434"/>
      <c r="FU5" s="434"/>
      <c r="FV5" s="434"/>
      <c r="FW5" s="434"/>
      <c r="FX5" s="434"/>
      <c r="FY5" s="434"/>
      <c r="FZ5" s="434"/>
      <c r="GA5" s="434"/>
      <c r="GB5" s="434"/>
      <c r="GC5" s="434"/>
      <c r="GD5" s="434"/>
      <c r="GE5" s="434"/>
      <c r="GF5" s="435"/>
    </row>
    <row r="6" spans="1:1450" s="409" customFormat="1" ht="14.1" customHeight="1" x14ac:dyDescent="0.25">
      <c r="B6" s="436" t="s">
        <v>210</v>
      </c>
      <c r="C6" s="447">
        <v>17</v>
      </c>
      <c r="D6" s="447">
        <v>2677</v>
      </c>
      <c r="E6" s="447">
        <v>1549</v>
      </c>
      <c r="F6" s="447">
        <v>1651</v>
      </c>
      <c r="G6" s="447">
        <v>5894</v>
      </c>
      <c r="H6" s="447">
        <v>775</v>
      </c>
      <c r="I6" s="447">
        <v>593</v>
      </c>
      <c r="J6" s="447">
        <v>565</v>
      </c>
      <c r="K6" s="447">
        <v>1933</v>
      </c>
      <c r="L6" s="447">
        <v>422</v>
      </c>
      <c r="M6" s="447">
        <v>339</v>
      </c>
      <c r="N6" s="447">
        <v>362</v>
      </c>
      <c r="O6" s="447">
        <v>1123</v>
      </c>
      <c r="P6" s="447">
        <v>297</v>
      </c>
      <c r="Q6" s="447">
        <v>345</v>
      </c>
      <c r="R6" s="447">
        <v>219</v>
      </c>
      <c r="S6" s="447">
        <v>861</v>
      </c>
      <c r="T6" s="447">
        <v>224</v>
      </c>
      <c r="U6" s="447">
        <v>254</v>
      </c>
      <c r="V6" s="447">
        <v>221</v>
      </c>
      <c r="W6" s="447">
        <v>699</v>
      </c>
      <c r="X6" s="447">
        <v>4616</v>
      </c>
      <c r="Y6" s="447">
        <v>10510</v>
      </c>
      <c r="Z6" s="447">
        <v>416</v>
      </c>
      <c r="AA6" s="447">
        <v>398</v>
      </c>
      <c r="AB6" s="447">
        <v>381</v>
      </c>
      <c r="AC6" s="447">
        <v>1195</v>
      </c>
      <c r="AD6" s="447">
        <v>225</v>
      </c>
      <c r="AE6" s="447">
        <v>274</v>
      </c>
      <c r="AF6" s="447">
        <v>470</v>
      </c>
      <c r="AG6" s="447">
        <v>969</v>
      </c>
      <c r="AH6" s="447">
        <v>273</v>
      </c>
      <c r="AI6" s="447">
        <v>283</v>
      </c>
      <c r="AJ6" s="447">
        <v>321</v>
      </c>
      <c r="AK6" s="447">
        <v>877</v>
      </c>
      <c r="AL6" s="447">
        <v>257</v>
      </c>
      <c r="AM6" s="447">
        <v>207</v>
      </c>
      <c r="AN6" s="447">
        <v>203</v>
      </c>
      <c r="AO6" s="447">
        <v>667</v>
      </c>
      <c r="AP6" s="447">
        <v>3708</v>
      </c>
      <c r="AQ6" s="447">
        <v>248</v>
      </c>
      <c r="AR6" s="447">
        <v>167</v>
      </c>
      <c r="AS6" s="447">
        <v>257</v>
      </c>
      <c r="AT6" s="447">
        <v>672</v>
      </c>
      <c r="AU6" s="447">
        <v>319</v>
      </c>
      <c r="AV6" s="447">
        <v>326</v>
      </c>
      <c r="AW6" s="447">
        <v>188</v>
      </c>
      <c r="AX6" s="447">
        <v>833</v>
      </c>
      <c r="AY6" s="447">
        <v>268</v>
      </c>
      <c r="AZ6" s="447">
        <v>320</v>
      </c>
      <c r="BA6" s="447">
        <v>330</v>
      </c>
      <c r="BB6" s="447">
        <v>918</v>
      </c>
      <c r="BC6" s="447">
        <v>1408</v>
      </c>
      <c r="BD6" s="447">
        <v>1329</v>
      </c>
      <c r="BE6" s="447">
        <v>840</v>
      </c>
      <c r="BF6" s="447">
        <v>3577</v>
      </c>
      <c r="BG6" s="447">
        <v>6000</v>
      </c>
      <c r="BH6" s="447">
        <v>846</v>
      </c>
      <c r="BI6" s="447">
        <v>636</v>
      </c>
      <c r="BJ6" s="447">
        <v>655</v>
      </c>
      <c r="BK6" s="447">
        <v>2137</v>
      </c>
      <c r="BL6" s="447">
        <v>494</v>
      </c>
      <c r="BM6" s="447">
        <v>458</v>
      </c>
      <c r="BN6" s="447">
        <v>438</v>
      </c>
      <c r="BO6" s="447">
        <v>1390</v>
      </c>
      <c r="BP6" s="447">
        <v>511</v>
      </c>
      <c r="BQ6" s="447">
        <v>557</v>
      </c>
      <c r="BR6" s="447">
        <v>423</v>
      </c>
      <c r="BS6" s="447">
        <v>1491</v>
      </c>
      <c r="BT6" s="447">
        <v>589</v>
      </c>
      <c r="BU6" s="447">
        <v>586</v>
      </c>
      <c r="BV6" s="447">
        <v>610</v>
      </c>
      <c r="BW6" s="447">
        <v>1785</v>
      </c>
      <c r="BX6" s="447">
        <v>6803</v>
      </c>
      <c r="BY6" s="447">
        <v>720</v>
      </c>
      <c r="BZ6" s="447">
        <v>875</v>
      </c>
      <c r="CA6" s="447">
        <v>1137</v>
      </c>
      <c r="CB6" s="447">
        <v>2732</v>
      </c>
      <c r="CC6" s="447">
        <v>407</v>
      </c>
      <c r="CD6" s="447">
        <v>895</v>
      </c>
      <c r="CE6" s="447">
        <v>636</v>
      </c>
      <c r="CF6" s="447">
        <v>1938</v>
      </c>
      <c r="CG6" s="447">
        <v>734</v>
      </c>
      <c r="CH6" s="447">
        <v>935</v>
      </c>
      <c r="CI6" s="447">
        <v>762</v>
      </c>
      <c r="CJ6" s="447">
        <v>2431</v>
      </c>
      <c r="CK6" s="447">
        <v>779</v>
      </c>
      <c r="CL6" s="447">
        <v>411</v>
      </c>
      <c r="CM6" s="447">
        <v>895</v>
      </c>
      <c r="CN6" s="447">
        <v>2085</v>
      </c>
      <c r="CO6" s="447">
        <v>9186</v>
      </c>
      <c r="CP6" s="447">
        <v>524</v>
      </c>
      <c r="CQ6" s="447">
        <v>657</v>
      </c>
      <c r="CR6" s="447">
        <v>699</v>
      </c>
      <c r="CS6" s="447">
        <v>1880</v>
      </c>
      <c r="CT6" s="447">
        <v>574</v>
      </c>
      <c r="CU6" s="447">
        <v>592</v>
      </c>
      <c r="CV6" s="447">
        <v>507</v>
      </c>
      <c r="CW6" s="447">
        <v>1673</v>
      </c>
      <c r="CX6" s="447">
        <v>515</v>
      </c>
      <c r="CY6" s="447">
        <v>715</v>
      </c>
      <c r="CZ6" s="447">
        <v>859</v>
      </c>
      <c r="DA6" s="447">
        <v>2089</v>
      </c>
      <c r="DB6" s="447">
        <v>1695</v>
      </c>
      <c r="DC6" s="447">
        <v>1371</v>
      </c>
      <c r="DD6" s="447">
        <v>1230</v>
      </c>
      <c r="DE6" s="447">
        <v>4296</v>
      </c>
      <c r="DF6" s="447">
        <v>9938</v>
      </c>
      <c r="DG6" s="447">
        <v>1169</v>
      </c>
      <c r="DH6" s="447">
        <v>931</v>
      </c>
      <c r="DI6" s="447">
        <v>1007</v>
      </c>
      <c r="DJ6" s="447">
        <v>3107</v>
      </c>
      <c r="DK6" s="447">
        <v>1035</v>
      </c>
      <c r="DL6" s="447">
        <v>967</v>
      </c>
      <c r="DM6" s="447">
        <v>666</v>
      </c>
      <c r="DN6" s="447">
        <v>2668</v>
      </c>
      <c r="DO6" s="447">
        <v>1075</v>
      </c>
      <c r="DP6" s="447">
        <v>1000</v>
      </c>
      <c r="DQ6" s="447">
        <v>898</v>
      </c>
      <c r="DR6" s="447">
        <v>2973</v>
      </c>
      <c r="DS6" s="447">
        <v>772</v>
      </c>
      <c r="DT6" s="447">
        <v>870</v>
      </c>
      <c r="DU6" s="447">
        <v>896</v>
      </c>
      <c r="DV6" s="447">
        <v>2538</v>
      </c>
      <c r="DW6" s="447">
        <v>11286</v>
      </c>
      <c r="DX6" s="447">
        <v>883</v>
      </c>
      <c r="DY6" s="447">
        <v>983</v>
      </c>
      <c r="DZ6" s="447">
        <v>986</v>
      </c>
      <c r="EA6" s="447">
        <v>919</v>
      </c>
      <c r="EB6" s="447">
        <v>1088</v>
      </c>
      <c r="EC6" s="447">
        <v>678</v>
      </c>
      <c r="ED6" s="447">
        <v>1104</v>
      </c>
      <c r="EE6" s="447">
        <v>927</v>
      </c>
      <c r="EF6" s="447">
        <v>986</v>
      </c>
      <c r="EG6" s="447">
        <v>1265</v>
      </c>
      <c r="EH6" s="447">
        <v>3312</v>
      </c>
      <c r="EI6" s="447">
        <v>1061</v>
      </c>
      <c r="EJ6" s="447">
        <v>954</v>
      </c>
      <c r="EK6" s="447">
        <v>862</v>
      </c>
      <c r="EL6" s="447">
        <v>1188</v>
      </c>
      <c r="EM6" s="447">
        <v>896</v>
      </c>
      <c r="EN6" s="447">
        <v>521</v>
      </c>
      <c r="EO6" s="447">
        <v>734</v>
      </c>
      <c r="EP6" s="447">
        <v>552</v>
      </c>
      <c r="EQ6" s="447">
        <v>0</v>
      </c>
      <c r="ER6" s="447">
        <v>0</v>
      </c>
      <c r="ES6" s="447">
        <v>0</v>
      </c>
      <c r="ET6" s="447">
        <v>0</v>
      </c>
      <c r="EU6" s="447">
        <v>0</v>
      </c>
      <c r="EV6" s="447">
        <v>0</v>
      </c>
      <c r="EW6" s="447">
        <v>8042</v>
      </c>
      <c r="EX6" s="447">
        <v>5561</v>
      </c>
      <c r="EY6" s="447">
        <v>6632</v>
      </c>
      <c r="EZ6" s="447">
        <v>2856</v>
      </c>
      <c r="FA6" s="447">
        <v>17615</v>
      </c>
      <c r="FB6" s="447">
        <v>977</v>
      </c>
      <c r="FC6" s="447">
        <v>686</v>
      </c>
      <c r="FD6" s="447">
        <v>614</v>
      </c>
      <c r="FE6" s="447">
        <v>821</v>
      </c>
      <c r="FF6" s="447">
        <v>428</v>
      </c>
      <c r="FG6" s="447">
        <v>485</v>
      </c>
      <c r="FH6" s="447">
        <v>807</v>
      </c>
      <c r="FI6" s="447">
        <v>1023</v>
      </c>
      <c r="FJ6" s="447">
        <v>482</v>
      </c>
      <c r="FK6" s="447">
        <v>0</v>
      </c>
      <c r="FL6" s="447">
        <v>207</v>
      </c>
      <c r="FM6" s="447">
        <v>0</v>
      </c>
      <c r="FN6" s="447">
        <v>553</v>
      </c>
      <c r="FO6" s="447">
        <v>491</v>
      </c>
      <c r="FP6" s="447">
        <v>249</v>
      </c>
      <c r="FQ6" s="447">
        <v>746</v>
      </c>
      <c r="FR6" s="447">
        <v>230</v>
      </c>
      <c r="FS6" s="447">
        <v>643</v>
      </c>
      <c r="FT6" s="447">
        <v>967</v>
      </c>
      <c r="FU6" s="447">
        <v>767</v>
      </c>
      <c r="FV6" s="447">
        <v>632</v>
      </c>
      <c r="FW6" s="447">
        <v>853</v>
      </c>
      <c r="FX6" s="447">
        <v>531</v>
      </c>
      <c r="FY6" s="447">
        <v>412</v>
      </c>
      <c r="FZ6" s="447">
        <v>0</v>
      </c>
      <c r="GA6" s="447">
        <v>0</v>
      </c>
      <c r="GB6" s="447">
        <v>479</v>
      </c>
      <c r="GC6" s="447">
        <v>2914</v>
      </c>
      <c r="GD6" s="447">
        <v>663</v>
      </c>
      <c r="GE6" s="447">
        <v>368</v>
      </c>
      <c r="GF6" s="448">
        <v>133</v>
      </c>
    </row>
    <row r="7" spans="1:1450" s="409" customFormat="1" ht="14.1" customHeight="1" x14ac:dyDescent="0.25">
      <c r="B7" s="436" t="s">
        <v>115</v>
      </c>
      <c r="C7" s="447">
        <v>0</v>
      </c>
      <c r="D7" s="447">
        <v>0</v>
      </c>
      <c r="E7" s="447">
        <v>0</v>
      </c>
      <c r="F7" s="447">
        <v>0</v>
      </c>
      <c r="G7" s="447">
        <v>0</v>
      </c>
      <c r="H7" s="447">
        <v>0</v>
      </c>
      <c r="I7" s="447">
        <v>0</v>
      </c>
      <c r="J7" s="447">
        <v>0</v>
      </c>
      <c r="K7" s="447">
        <v>0</v>
      </c>
      <c r="L7" s="447">
        <v>0</v>
      </c>
      <c r="M7" s="447">
        <v>0</v>
      </c>
      <c r="N7" s="447">
        <v>0</v>
      </c>
      <c r="O7" s="447">
        <v>0</v>
      </c>
      <c r="P7" s="447">
        <v>0</v>
      </c>
      <c r="Q7" s="447">
        <v>0</v>
      </c>
      <c r="R7" s="447">
        <v>0</v>
      </c>
      <c r="S7" s="447">
        <v>0</v>
      </c>
      <c r="T7" s="447">
        <v>0</v>
      </c>
      <c r="U7" s="447">
        <v>0</v>
      </c>
      <c r="V7" s="447">
        <v>0</v>
      </c>
      <c r="W7" s="447">
        <v>0</v>
      </c>
      <c r="X7" s="447">
        <v>0</v>
      </c>
      <c r="Y7" s="447">
        <v>0</v>
      </c>
      <c r="Z7" s="447">
        <v>0</v>
      </c>
      <c r="AA7" s="447">
        <v>0</v>
      </c>
      <c r="AB7" s="447">
        <v>0</v>
      </c>
      <c r="AC7" s="447">
        <v>0</v>
      </c>
      <c r="AD7" s="447">
        <v>0</v>
      </c>
      <c r="AE7" s="447">
        <v>0</v>
      </c>
      <c r="AF7" s="447">
        <v>0</v>
      </c>
      <c r="AG7" s="447">
        <v>0</v>
      </c>
      <c r="AH7" s="447">
        <v>0</v>
      </c>
      <c r="AI7" s="447">
        <v>0</v>
      </c>
      <c r="AJ7" s="447">
        <v>0</v>
      </c>
      <c r="AK7" s="447">
        <v>0</v>
      </c>
      <c r="AL7" s="447">
        <v>0</v>
      </c>
      <c r="AM7" s="447">
        <v>0</v>
      </c>
      <c r="AN7" s="447">
        <v>0</v>
      </c>
      <c r="AO7" s="447">
        <v>0</v>
      </c>
      <c r="AP7" s="447">
        <v>0</v>
      </c>
      <c r="AQ7" s="447">
        <v>0</v>
      </c>
      <c r="AR7" s="447">
        <v>0</v>
      </c>
      <c r="AS7" s="447">
        <v>0</v>
      </c>
      <c r="AT7" s="447">
        <v>0</v>
      </c>
      <c r="AU7" s="447">
        <v>0</v>
      </c>
      <c r="AV7" s="447">
        <v>0</v>
      </c>
      <c r="AW7" s="447">
        <v>0</v>
      </c>
      <c r="AX7" s="447">
        <v>0</v>
      </c>
      <c r="AY7" s="447">
        <v>0</v>
      </c>
      <c r="AZ7" s="447">
        <v>0</v>
      </c>
      <c r="BA7" s="447">
        <v>0</v>
      </c>
      <c r="BB7" s="447">
        <v>0</v>
      </c>
      <c r="BC7" s="447">
        <v>0</v>
      </c>
      <c r="BD7" s="447">
        <v>0</v>
      </c>
      <c r="BE7" s="447">
        <v>0</v>
      </c>
      <c r="BF7" s="447">
        <v>0</v>
      </c>
      <c r="BG7" s="447">
        <v>0</v>
      </c>
      <c r="BH7" s="447">
        <v>0</v>
      </c>
      <c r="BI7" s="447">
        <v>0</v>
      </c>
      <c r="BJ7" s="447">
        <v>0</v>
      </c>
      <c r="BK7" s="447">
        <v>0</v>
      </c>
      <c r="BL7" s="447">
        <v>0</v>
      </c>
      <c r="BM7" s="447">
        <v>0</v>
      </c>
      <c r="BN7" s="447">
        <v>0</v>
      </c>
      <c r="BO7" s="447">
        <v>0</v>
      </c>
      <c r="BP7" s="447">
        <v>0</v>
      </c>
      <c r="BQ7" s="447">
        <v>0</v>
      </c>
      <c r="BR7" s="447">
        <v>0</v>
      </c>
      <c r="BS7" s="447">
        <v>0</v>
      </c>
      <c r="BT7" s="447">
        <v>0</v>
      </c>
      <c r="BU7" s="447">
        <v>0</v>
      </c>
      <c r="BV7" s="447">
        <v>0</v>
      </c>
      <c r="BW7" s="447">
        <v>0</v>
      </c>
      <c r="BX7" s="447">
        <v>0</v>
      </c>
      <c r="BY7" s="447">
        <v>0</v>
      </c>
      <c r="BZ7" s="447">
        <v>0</v>
      </c>
      <c r="CA7" s="447">
        <v>0</v>
      </c>
      <c r="CB7" s="447">
        <v>0</v>
      </c>
      <c r="CC7" s="447">
        <v>0</v>
      </c>
      <c r="CD7" s="447">
        <v>0</v>
      </c>
      <c r="CE7" s="447">
        <v>0</v>
      </c>
      <c r="CF7" s="447">
        <v>0</v>
      </c>
      <c r="CG7" s="447">
        <v>0</v>
      </c>
      <c r="CH7" s="447">
        <v>0</v>
      </c>
      <c r="CI7" s="447">
        <v>0</v>
      </c>
      <c r="CJ7" s="447">
        <v>0</v>
      </c>
      <c r="CK7" s="447">
        <v>0</v>
      </c>
      <c r="CL7" s="447">
        <v>0</v>
      </c>
      <c r="CM7" s="447">
        <v>0</v>
      </c>
      <c r="CN7" s="447">
        <v>0</v>
      </c>
      <c r="CO7" s="447">
        <v>0</v>
      </c>
      <c r="CP7" s="447">
        <v>0</v>
      </c>
      <c r="CQ7" s="447">
        <v>0</v>
      </c>
      <c r="CR7" s="447">
        <v>0</v>
      </c>
      <c r="CS7" s="447">
        <v>0</v>
      </c>
      <c r="CT7" s="447">
        <v>0</v>
      </c>
      <c r="CU7" s="447">
        <v>0</v>
      </c>
      <c r="CV7" s="447">
        <v>0</v>
      </c>
      <c r="CW7" s="447">
        <v>0</v>
      </c>
      <c r="CX7" s="447">
        <v>0</v>
      </c>
      <c r="CY7" s="447">
        <v>0</v>
      </c>
      <c r="CZ7" s="447">
        <v>0</v>
      </c>
      <c r="DA7" s="447">
        <v>0</v>
      </c>
      <c r="DB7" s="447">
        <v>0</v>
      </c>
      <c r="DC7" s="447">
        <v>0</v>
      </c>
      <c r="DD7" s="447">
        <v>0</v>
      </c>
      <c r="DE7" s="447">
        <v>0</v>
      </c>
      <c r="DF7" s="447">
        <v>0</v>
      </c>
      <c r="DG7" s="447">
        <v>0</v>
      </c>
      <c r="DH7" s="447">
        <v>0</v>
      </c>
      <c r="DI7" s="447">
        <v>0</v>
      </c>
      <c r="DJ7" s="447">
        <v>0</v>
      </c>
      <c r="DK7" s="447">
        <v>0</v>
      </c>
      <c r="DL7" s="447">
        <v>0</v>
      </c>
      <c r="DM7" s="447">
        <v>0</v>
      </c>
      <c r="DN7" s="447">
        <v>0</v>
      </c>
      <c r="DO7" s="447">
        <v>0</v>
      </c>
      <c r="DP7" s="447">
        <v>0</v>
      </c>
      <c r="DQ7" s="447">
        <v>0</v>
      </c>
      <c r="DR7" s="447">
        <v>0</v>
      </c>
      <c r="DS7" s="447">
        <v>0</v>
      </c>
      <c r="DT7" s="447">
        <v>0</v>
      </c>
      <c r="DU7" s="447">
        <v>0</v>
      </c>
      <c r="DV7" s="447">
        <v>0</v>
      </c>
      <c r="DW7" s="447">
        <v>0</v>
      </c>
      <c r="DX7" s="447">
        <v>25508</v>
      </c>
      <c r="DY7" s="447">
        <v>25407</v>
      </c>
      <c r="DZ7" s="447">
        <v>25460</v>
      </c>
      <c r="EA7" s="447">
        <v>25823</v>
      </c>
      <c r="EB7" s="447">
        <v>25890</v>
      </c>
      <c r="EC7" s="447">
        <v>23668</v>
      </c>
      <c r="ED7" s="447">
        <v>26561</v>
      </c>
      <c r="EE7" s="447">
        <v>26311</v>
      </c>
      <c r="EF7" s="447">
        <v>26347</v>
      </c>
      <c r="EG7" s="447">
        <v>27041</v>
      </c>
      <c r="EH7" s="447">
        <v>30070</v>
      </c>
      <c r="EI7" s="447">
        <v>30464</v>
      </c>
      <c r="EJ7" s="447">
        <v>0</v>
      </c>
      <c r="EK7" s="447">
        <v>0</v>
      </c>
      <c r="EL7" s="447">
        <v>0</v>
      </c>
      <c r="EM7" s="447">
        <v>0</v>
      </c>
      <c r="EN7" s="447">
        <v>0</v>
      </c>
      <c r="EO7" s="447">
        <v>0</v>
      </c>
      <c r="EP7" s="447">
        <v>0</v>
      </c>
      <c r="EQ7" s="447">
        <v>0</v>
      </c>
      <c r="ER7" s="447">
        <v>0</v>
      </c>
      <c r="ES7" s="447">
        <v>0</v>
      </c>
      <c r="ET7" s="447">
        <v>0</v>
      </c>
      <c r="EU7" s="447">
        <v>0</v>
      </c>
      <c r="EV7" s="447">
        <v>0</v>
      </c>
      <c r="EW7" s="447">
        <v>8042</v>
      </c>
      <c r="EX7" s="447">
        <v>13603</v>
      </c>
      <c r="EY7" s="447">
        <v>20235</v>
      </c>
      <c r="EZ7" s="447">
        <v>23091</v>
      </c>
      <c r="FA7" s="447">
        <v>40706</v>
      </c>
      <c r="FB7" s="447">
        <v>41683</v>
      </c>
      <c r="FC7" s="447">
        <v>42369</v>
      </c>
      <c r="FD7" s="447">
        <v>42983</v>
      </c>
      <c r="FE7" s="447">
        <v>43804</v>
      </c>
      <c r="FF7" s="447">
        <v>44232</v>
      </c>
      <c r="FG7" s="447">
        <v>44717</v>
      </c>
      <c r="FH7" s="447">
        <v>45524</v>
      </c>
      <c r="FI7" s="447">
        <v>46547</v>
      </c>
      <c r="FJ7" s="447">
        <v>47029</v>
      </c>
      <c r="FK7" s="447">
        <v>46994</v>
      </c>
      <c r="FL7" s="447">
        <v>47201</v>
      </c>
      <c r="FM7" s="447">
        <v>47003</v>
      </c>
      <c r="FN7" s="447">
        <v>47556</v>
      </c>
      <c r="FO7" s="447">
        <v>48047</v>
      </c>
      <c r="FP7" s="447">
        <v>48296</v>
      </c>
      <c r="FQ7" s="447">
        <v>49042</v>
      </c>
      <c r="FR7" s="447">
        <v>49272</v>
      </c>
      <c r="FS7" s="447">
        <v>49915</v>
      </c>
      <c r="FT7" s="447">
        <v>50882</v>
      </c>
      <c r="FU7" s="447">
        <v>51649</v>
      </c>
      <c r="FV7" s="447">
        <v>52281</v>
      </c>
      <c r="FW7" s="447">
        <v>53134</v>
      </c>
      <c r="FX7" s="447">
        <v>53665</v>
      </c>
      <c r="FY7" s="447">
        <v>54077</v>
      </c>
      <c r="FZ7" s="447">
        <v>52722</v>
      </c>
      <c r="GA7" s="447">
        <v>51328</v>
      </c>
      <c r="GB7" s="447">
        <v>51807</v>
      </c>
      <c r="GC7" s="447">
        <v>54721</v>
      </c>
      <c r="GD7" s="447">
        <v>55384</v>
      </c>
      <c r="GE7" s="447">
        <v>55752</v>
      </c>
      <c r="GF7" s="448">
        <v>55885</v>
      </c>
    </row>
    <row r="8" spans="1:1450" s="409" customFormat="1" ht="14.1" customHeight="1" x14ac:dyDescent="0.25">
      <c r="B8" s="436"/>
      <c r="C8" s="447"/>
      <c r="D8" s="447"/>
      <c r="E8" s="447"/>
      <c r="F8" s="447"/>
      <c r="G8" s="447"/>
      <c r="H8" s="447"/>
      <c r="I8" s="447"/>
      <c r="J8" s="447"/>
      <c r="K8" s="447"/>
      <c r="L8" s="447"/>
      <c r="M8" s="447"/>
      <c r="N8" s="447"/>
      <c r="O8" s="447"/>
      <c r="P8" s="447"/>
      <c r="Q8" s="447"/>
      <c r="R8" s="447"/>
      <c r="S8" s="447"/>
      <c r="T8" s="447"/>
      <c r="U8" s="447"/>
      <c r="V8" s="447"/>
      <c r="W8" s="447"/>
      <c r="X8" s="447"/>
      <c r="Y8" s="447"/>
      <c r="Z8" s="447"/>
      <c r="AA8" s="447"/>
      <c r="AB8" s="447"/>
      <c r="AC8" s="447"/>
      <c r="AD8" s="447"/>
      <c r="AE8" s="447"/>
      <c r="AF8" s="447"/>
      <c r="AG8" s="447"/>
      <c r="AH8" s="447"/>
      <c r="AI8" s="447"/>
      <c r="AJ8" s="447"/>
      <c r="AK8" s="447"/>
      <c r="AL8" s="447"/>
      <c r="AM8" s="447"/>
      <c r="AN8" s="447"/>
      <c r="AO8" s="447"/>
      <c r="AP8" s="447"/>
      <c r="AQ8" s="447"/>
      <c r="AR8" s="447"/>
      <c r="AS8" s="447"/>
      <c r="AT8" s="447"/>
      <c r="AU8" s="447"/>
      <c r="AV8" s="447"/>
      <c r="AW8" s="447"/>
      <c r="AX8" s="447"/>
      <c r="AY8" s="447"/>
      <c r="AZ8" s="447"/>
      <c r="BA8" s="447"/>
      <c r="BB8" s="447"/>
      <c r="BC8" s="447"/>
      <c r="BD8" s="447"/>
      <c r="BE8" s="447"/>
      <c r="BF8" s="447"/>
      <c r="BG8" s="447"/>
      <c r="BH8" s="447"/>
      <c r="BI8" s="447"/>
      <c r="BJ8" s="447"/>
      <c r="BK8" s="447"/>
      <c r="BL8" s="447"/>
      <c r="BM8" s="447"/>
      <c r="BN8" s="447"/>
      <c r="BO8" s="447"/>
      <c r="BP8" s="447"/>
      <c r="BQ8" s="447"/>
      <c r="BR8" s="447"/>
      <c r="BS8" s="447"/>
      <c r="BT8" s="447"/>
      <c r="BU8" s="447"/>
      <c r="BV8" s="447"/>
      <c r="BW8" s="447"/>
      <c r="BX8" s="447"/>
      <c r="BY8" s="447"/>
      <c r="BZ8" s="447"/>
      <c r="CA8" s="447"/>
      <c r="CB8" s="447"/>
      <c r="CC8" s="447"/>
      <c r="CD8" s="447"/>
      <c r="CE8" s="447"/>
      <c r="CF8" s="447"/>
      <c r="CG8" s="447"/>
      <c r="CH8" s="447"/>
      <c r="CI8" s="447"/>
      <c r="CJ8" s="447"/>
      <c r="CK8" s="447"/>
      <c r="CL8" s="447"/>
      <c r="CM8" s="447"/>
      <c r="CN8" s="447"/>
      <c r="CO8" s="447"/>
      <c r="CP8" s="447"/>
      <c r="CQ8" s="447"/>
      <c r="CR8" s="447"/>
      <c r="CS8" s="447"/>
      <c r="CT8" s="447"/>
      <c r="CU8" s="447"/>
      <c r="CV8" s="447"/>
      <c r="CW8" s="447"/>
      <c r="CX8" s="447"/>
      <c r="CY8" s="447"/>
      <c r="CZ8" s="447"/>
      <c r="DA8" s="447"/>
      <c r="DB8" s="447"/>
      <c r="DC8" s="447"/>
      <c r="DD8" s="447"/>
      <c r="DE8" s="447"/>
      <c r="DF8" s="447"/>
      <c r="DG8" s="447"/>
      <c r="DH8" s="447"/>
      <c r="DI8" s="447"/>
      <c r="DJ8" s="447"/>
      <c r="DK8" s="447"/>
      <c r="DL8" s="447"/>
      <c r="DM8" s="447"/>
      <c r="DN8" s="447"/>
      <c r="DO8" s="447"/>
      <c r="DP8" s="447"/>
      <c r="DQ8" s="447"/>
      <c r="DR8" s="447"/>
      <c r="DS8" s="447"/>
      <c r="DT8" s="447"/>
      <c r="DU8" s="447"/>
      <c r="DV8" s="447"/>
      <c r="DW8" s="447"/>
      <c r="DX8" s="447"/>
      <c r="DY8" s="447"/>
      <c r="DZ8" s="447"/>
      <c r="EA8" s="447"/>
      <c r="EB8" s="447"/>
      <c r="EC8" s="447"/>
      <c r="ED8" s="447"/>
      <c r="EE8" s="447"/>
      <c r="EF8" s="447"/>
      <c r="EG8" s="447"/>
      <c r="EH8" s="447"/>
      <c r="EI8" s="447"/>
      <c r="EJ8" s="447"/>
      <c r="EK8" s="447"/>
      <c r="EL8" s="447"/>
      <c r="EM8" s="447"/>
      <c r="EN8" s="447"/>
      <c r="EO8" s="447"/>
      <c r="EP8" s="447"/>
      <c r="EQ8" s="447"/>
      <c r="ER8" s="447"/>
      <c r="ES8" s="447"/>
      <c r="ET8" s="447"/>
      <c r="EU8" s="447"/>
      <c r="EV8" s="447"/>
      <c r="EW8" s="447"/>
      <c r="EX8" s="447"/>
      <c r="EY8" s="447"/>
      <c r="EZ8" s="447"/>
      <c r="FA8" s="447"/>
      <c r="FB8" s="447"/>
      <c r="FC8" s="447"/>
      <c r="FD8" s="447"/>
      <c r="FE8" s="447"/>
      <c r="FF8" s="447"/>
      <c r="FG8" s="447"/>
      <c r="FH8" s="447"/>
      <c r="FI8" s="447"/>
      <c r="FJ8" s="447"/>
      <c r="FK8" s="447"/>
      <c r="FL8" s="447"/>
      <c r="FM8" s="447"/>
      <c r="FN8" s="447"/>
      <c r="FO8" s="447"/>
      <c r="FP8" s="447"/>
      <c r="FQ8" s="447"/>
      <c r="FR8" s="447"/>
      <c r="FS8" s="447"/>
      <c r="FT8" s="447"/>
      <c r="FU8" s="447"/>
      <c r="FV8" s="447"/>
      <c r="FW8" s="447"/>
      <c r="FX8" s="447"/>
      <c r="FY8" s="447"/>
      <c r="FZ8" s="447"/>
      <c r="GA8" s="447"/>
      <c r="GB8" s="447"/>
      <c r="GC8" s="447"/>
      <c r="GD8" s="447"/>
      <c r="GE8" s="447"/>
      <c r="GF8" s="448"/>
    </row>
    <row r="9" spans="1:1450" s="409" customFormat="1" ht="14.1" customHeight="1" x14ac:dyDescent="0.25">
      <c r="B9" s="437" t="s">
        <v>204</v>
      </c>
      <c r="C9" s="447"/>
      <c r="D9" s="447"/>
      <c r="E9" s="447"/>
      <c r="F9" s="447"/>
      <c r="G9" s="447"/>
      <c r="H9" s="447"/>
      <c r="I9" s="447"/>
      <c r="J9" s="447"/>
      <c r="K9" s="447"/>
      <c r="L9" s="447"/>
      <c r="M9" s="447"/>
      <c r="N9" s="447"/>
      <c r="O9" s="447"/>
      <c r="P9" s="447"/>
      <c r="Q9" s="447"/>
      <c r="R9" s="447"/>
      <c r="S9" s="447"/>
      <c r="T9" s="447"/>
      <c r="U9" s="447"/>
      <c r="V9" s="447"/>
      <c r="W9" s="447"/>
      <c r="X9" s="447"/>
      <c r="Y9" s="447"/>
      <c r="Z9" s="447"/>
      <c r="AA9" s="447"/>
      <c r="AB9" s="447"/>
      <c r="AC9" s="447"/>
      <c r="AD9" s="447"/>
      <c r="AE9" s="447"/>
      <c r="AF9" s="447"/>
      <c r="AG9" s="447"/>
      <c r="AH9" s="447"/>
      <c r="AI9" s="447"/>
      <c r="AJ9" s="447"/>
      <c r="AK9" s="447"/>
      <c r="AL9" s="447"/>
      <c r="AM9" s="447"/>
      <c r="AN9" s="447"/>
      <c r="AO9" s="447"/>
      <c r="AP9" s="447"/>
      <c r="AQ9" s="447"/>
      <c r="AR9" s="447"/>
      <c r="AS9" s="447"/>
      <c r="AT9" s="447"/>
      <c r="AU9" s="447"/>
      <c r="AV9" s="447"/>
      <c r="AW9" s="447"/>
      <c r="AX9" s="447"/>
      <c r="AY9" s="447"/>
      <c r="AZ9" s="447"/>
      <c r="BA9" s="447"/>
      <c r="BB9" s="447"/>
      <c r="BC9" s="447"/>
      <c r="BD9" s="447"/>
      <c r="BE9" s="447"/>
      <c r="BF9" s="447"/>
      <c r="BG9" s="447"/>
      <c r="BH9" s="447"/>
      <c r="BI9" s="447"/>
      <c r="BJ9" s="447"/>
      <c r="BK9" s="447"/>
      <c r="BL9" s="447"/>
      <c r="BM9" s="447"/>
      <c r="BN9" s="447"/>
      <c r="BO9" s="447"/>
      <c r="BP9" s="447"/>
      <c r="BQ9" s="447"/>
      <c r="BR9" s="447"/>
      <c r="BS9" s="447"/>
      <c r="BT9" s="447"/>
      <c r="BU9" s="447"/>
      <c r="BV9" s="447"/>
      <c r="BW9" s="447"/>
      <c r="BX9" s="447"/>
      <c r="BY9" s="447"/>
      <c r="BZ9" s="447"/>
      <c r="CA9" s="447"/>
      <c r="CB9" s="447"/>
      <c r="CC9" s="447"/>
      <c r="CD9" s="447"/>
      <c r="CE9" s="447"/>
      <c r="CF9" s="447"/>
      <c r="CG9" s="447"/>
      <c r="CH9" s="447"/>
      <c r="CI9" s="447"/>
      <c r="CJ9" s="447"/>
      <c r="CK9" s="447"/>
      <c r="CL9" s="447"/>
      <c r="CM9" s="447"/>
      <c r="CN9" s="447"/>
      <c r="CO9" s="447"/>
      <c r="CP9" s="447"/>
      <c r="CQ9" s="447"/>
      <c r="CR9" s="447"/>
      <c r="CS9" s="447"/>
      <c r="CT9" s="447"/>
      <c r="CU9" s="447"/>
      <c r="CV9" s="447"/>
      <c r="CW9" s="447"/>
      <c r="CX9" s="447"/>
      <c r="CY9" s="447"/>
      <c r="CZ9" s="447"/>
      <c r="DA9" s="447"/>
      <c r="DB9" s="447"/>
      <c r="DC9" s="447"/>
      <c r="DD9" s="447"/>
      <c r="DE9" s="447"/>
      <c r="DF9" s="447"/>
      <c r="DG9" s="447"/>
      <c r="DH9" s="447"/>
      <c r="DI9" s="447"/>
      <c r="DJ9" s="447"/>
      <c r="DK9" s="447"/>
      <c r="DL9" s="447"/>
      <c r="DM9" s="447"/>
      <c r="DN9" s="447"/>
      <c r="DO9" s="447"/>
      <c r="DP9" s="447"/>
      <c r="DQ9" s="447"/>
      <c r="DR9" s="447"/>
      <c r="DS9" s="447"/>
      <c r="DT9" s="447"/>
      <c r="DU9" s="447"/>
      <c r="DV9" s="447"/>
      <c r="DW9" s="447"/>
      <c r="DX9" s="447"/>
      <c r="DY9" s="447"/>
      <c r="DZ9" s="447"/>
      <c r="EA9" s="447"/>
      <c r="EB9" s="447"/>
      <c r="EC9" s="447"/>
      <c r="ED9" s="447"/>
      <c r="EE9" s="447"/>
      <c r="EF9" s="447"/>
      <c r="EG9" s="447"/>
      <c r="EH9" s="447"/>
      <c r="EI9" s="447"/>
      <c r="EJ9" s="447"/>
      <c r="EK9" s="447"/>
      <c r="EL9" s="447"/>
      <c r="EM9" s="447"/>
      <c r="EN9" s="447"/>
      <c r="EO9" s="447"/>
      <c r="EP9" s="447"/>
      <c r="EQ9" s="447"/>
      <c r="ER9" s="447"/>
      <c r="ES9" s="447"/>
      <c r="ET9" s="447"/>
      <c r="EU9" s="447"/>
      <c r="EV9" s="447"/>
      <c r="EW9" s="447"/>
      <c r="EX9" s="447"/>
      <c r="EY9" s="447"/>
      <c r="EZ9" s="447"/>
      <c r="FA9" s="447"/>
      <c r="FB9" s="447"/>
      <c r="FC9" s="447"/>
      <c r="FD9" s="447"/>
      <c r="FE9" s="447"/>
      <c r="FF9" s="447"/>
      <c r="FG9" s="447"/>
      <c r="FH9" s="447"/>
      <c r="FI9" s="447"/>
      <c r="FJ9" s="447"/>
      <c r="FK9" s="447"/>
      <c r="FL9" s="447"/>
      <c r="FM9" s="447"/>
      <c r="FN9" s="447"/>
      <c r="FO9" s="447"/>
      <c r="FP9" s="447"/>
      <c r="FQ9" s="447"/>
      <c r="FR9" s="447"/>
      <c r="FS9" s="447"/>
      <c r="FT9" s="447"/>
      <c r="FU9" s="447"/>
      <c r="FV9" s="447"/>
      <c r="FW9" s="447"/>
      <c r="FX9" s="447"/>
      <c r="FY9" s="447"/>
      <c r="FZ9" s="447"/>
      <c r="GA9" s="447"/>
      <c r="GB9" s="447"/>
      <c r="GC9" s="447"/>
      <c r="GD9" s="447"/>
      <c r="GE9" s="447"/>
      <c r="GF9" s="448"/>
    </row>
    <row r="10" spans="1:1450" s="409" customFormat="1" ht="14.1" customHeight="1" x14ac:dyDescent="0.25">
      <c r="B10" s="438" t="s">
        <v>205</v>
      </c>
      <c r="C10" s="447"/>
      <c r="D10" s="447"/>
      <c r="E10" s="447"/>
      <c r="F10" s="447"/>
      <c r="G10" s="447"/>
      <c r="H10" s="447"/>
      <c r="I10" s="447"/>
      <c r="J10" s="447"/>
      <c r="K10" s="447"/>
      <c r="L10" s="447"/>
      <c r="M10" s="447"/>
      <c r="N10" s="447"/>
      <c r="O10" s="447"/>
      <c r="P10" s="447"/>
      <c r="Q10" s="447"/>
      <c r="R10" s="447"/>
      <c r="S10" s="447"/>
      <c r="T10" s="447"/>
      <c r="U10" s="447"/>
      <c r="V10" s="447"/>
      <c r="W10" s="447"/>
      <c r="X10" s="447"/>
      <c r="Y10" s="447"/>
      <c r="Z10" s="447"/>
      <c r="AA10" s="447"/>
      <c r="AB10" s="447"/>
      <c r="AC10" s="447"/>
      <c r="AD10" s="447"/>
      <c r="AE10" s="447"/>
      <c r="AF10" s="447"/>
      <c r="AG10" s="447"/>
      <c r="AH10" s="447"/>
      <c r="AI10" s="447"/>
      <c r="AJ10" s="447"/>
      <c r="AK10" s="447"/>
      <c r="AL10" s="447"/>
      <c r="AM10" s="447"/>
      <c r="AN10" s="447"/>
      <c r="AO10" s="447"/>
      <c r="AP10" s="447"/>
      <c r="AQ10" s="447"/>
      <c r="AR10" s="447"/>
      <c r="AS10" s="447"/>
      <c r="AT10" s="447"/>
      <c r="AU10" s="447"/>
      <c r="AV10" s="447"/>
      <c r="AW10" s="447"/>
      <c r="AX10" s="447"/>
      <c r="AY10" s="447"/>
      <c r="AZ10" s="447"/>
      <c r="BA10" s="447"/>
      <c r="BB10" s="447"/>
      <c r="BC10" s="447"/>
      <c r="BD10" s="447"/>
      <c r="BE10" s="447"/>
      <c r="BF10" s="447"/>
      <c r="BG10" s="447"/>
      <c r="BH10" s="447"/>
      <c r="BI10" s="447"/>
      <c r="BJ10" s="447"/>
      <c r="BK10" s="447"/>
      <c r="BL10" s="447"/>
      <c r="BM10" s="447"/>
      <c r="BN10" s="447"/>
      <c r="BO10" s="447"/>
      <c r="BP10" s="447"/>
      <c r="BQ10" s="447"/>
      <c r="BR10" s="447"/>
      <c r="BS10" s="447"/>
      <c r="BT10" s="447"/>
      <c r="BU10" s="447"/>
      <c r="BV10" s="447"/>
      <c r="BW10" s="447"/>
      <c r="BX10" s="447"/>
      <c r="BY10" s="447"/>
      <c r="BZ10" s="447"/>
      <c r="CA10" s="447"/>
      <c r="CB10" s="447"/>
      <c r="CC10" s="447"/>
      <c r="CD10" s="447"/>
      <c r="CE10" s="447"/>
      <c r="CF10" s="447"/>
      <c r="CG10" s="447"/>
      <c r="CH10" s="447"/>
      <c r="CI10" s="447"/>
      <c r="CJ10" s="447"/>
      <c r="CK10" s="447"/>
      <c r="CL10" s="447"/>
      <c r="CM10" s="447"/>
      <c r="CN10" s="447"/>
      <c r="CO10" s="447"/>
      <c r="CP10" s="447"/>
      <c r="CQ10" s="447"/>
      <c r="CR10" s="447"/>
      <c r="CS10" s="447"/>
      <c r="CT10" s="447"/>
      <c r="CU10" s="447"/>
      <c r="CV10" s="447"/>
      <c r="CW10" s="447"/>
      <c r="CX10" s="447"/>
      <c r="CY10" s="447"/>
      <c r="CZ10" s="447"/>
      <c r="DA10" s="447"/>
      <c r="DB10" s="447"/>
      <c r="DC10" s="447"/>
      <c r="DD10" s="447"/>
      <c r="DE10" s="447"/>
      <c r="DF10" s="447"/>
      <c r="DG10" s="447"/>
      <c r="DH10" s="447"/>
      <c r="DI10" s="447"/>
      <c r="DJ10" s="447"/>
      <c r="DK10" s="447"/>
      <c r="DL10" s="447"/>
      <c r="DM10" s="447"/>
      <c r="DN10" s="447"/>
      <c r="DO10" s="447"/>
      <c r="DP10" s="447"/>
      <c r="DQ10" s="447"/>
      <c r="DR10" s="447"/>
      <c r="DS10" s="447"/>
      <c r="DT10" s="447"/>
      <c r="DU10" s="447"/>
      <c r="DV10" s="447"/>
      <c r="DW10" s="447"/>
      <c r="DX10" s="447"/>
      <c r="DY10" s="447"/>
      <c r="DZ10" s="447"/>
      <c r="EA10" s="447"/>
      <c r="EB10" s="447"/>
      <c r="EC10" s="447"/>
      <c r="ED10" s="447"/>
      <c r="EE10" s="447"/>
      <c r="EF10" s="447"/>
      <c r="EG10" s="447"/>
      <c r="EH10" s="447"/>
      <c r="EI10" s="447"/>
      <c r="EJ10" s="447"/>
      <c r="EK10" s="447"/>
      <c r="EL10" s="447"/>
      <c r="EM10" s="447"/>
      <c r="EN10" s="447"/>
      <c r="EO10" s="447"/>
      <c r="EP10" s="447"/>
      <c r="EQ10" s="447"/>
      <c r="ER10" s="447"/>
      <c r="ES10" s="447"/>
      <c r="ET10" s="447"/>
      <c r="EU10" s="447"/>
      <c r="EV10" s="447"/>
      <c r="EW10" s="447"/>
      <c r="EX10" s="447"/>
      <c r="EY10" s="447"/>
      <c r="EZ10" s="447"/>
      <c r="FA10" s="447"/>
      <c r="FB10" s="447"/>
      <c r="FC10" s="447"/>
      <c r="FD10" s="447"/>
      <c r="FE10" s="447"/>
      <c r="FF10" s="447"/>
      <c r="FG10" s="447"/>
      <c r="FH10" s="447"/>
      <c r="FI10" s="447"/>
      <c r="FJ10" s="447"/>
      <c r="FK10" s="447"/>
      <c r="FL10" s="447"/>
      <c r="FM10" s="447"/>
      <c r="FN10" s="447"/>
      <c r="FO10" s="447"/>
      <c r="FP10" s="447"/>
      <c r="FQ10" s="447"/>
      <c r="FR10" s="447"/>
      <c r="FS10" s="447"/>
      <c r="FT10" s="447"/>
      <c r="FU10" s="447"/>
      <c r="FV10" s="447"/>
      <c r="FW10" s="447"/>
      <c r="FX10" s="447"/>
      <c r="FY10" s="447"/>
      <c r="FZ10" s="447"/>
      <c r="GA10" s="447"/>
      <c r="GB10" s="447"/>
      <c r="GC10" s="447"/>
      <c r="GD10" s="447"/>
      <c r="GE10" s="447"/>
      <c r="GF10" s="448"/>
    </row>
    <row r="11" spans="1:1450" s="409" customFormat="1" ht="14.1" customHeight="1" x14ac:dyDescent="0.25">
      <c r="B11" s="439" t="s">
        <v>7</v>
      </c>
      <c r="C11" s="447">
        <v>55</v>
      </c>
      <c r="D11" s="447">
        <v>1439</v>
      </c>
      <c r="E11" s="447">
        <v>9599</v>
      </c>
      <c r="F11" s="447">
        <v>23972</v>
      </c>
      <c r="G11" s="447">
        <v>35065</v>
      </c>
      <c r="H11" s="447">
        <v>25381</v>
      </c>
      <c r="I11" s="447">
        <v>28581</v>
      </c>
      <c r="J11" s="447">
        <v>31593</v>
      </c>
      <c r="K11" s="447">
        <v>85555</v>
      </c>
      <c r="L11" s="447">
        <v>33984</v>
      </c>
      <c r="M11" s="447">
        <v>38378</v>
      </c>
      <c r="N11" s="447">
        <v>36168</v>
      </c>
      <c r="O11" s="447">
        <v>108530</v>
      </c>
      <c r="P11" s="447">
        <v>39139</v>
      </c>
      <c r="Q11" s="447">
        <v>39016</v>
      </c>
      <c r="R11" s="447">
        <v>33517</v>
      </c>
      <c r="S11" s="447">
        <v>111672</v>
      </c>
      <c r="T11" s="447">
        <v>37054</v>
      </c>
      <c r="U11" s="447">
        <v>35765</v>
      </c>
      <c r="V11" s="447">
        <v>49773</v>
      </c>
      <c r="W11" s="447">
        <v>122592</v>
      </c>
      <c r="X11" s="447">
        <v>428349</v>
      </c>
      <c r="Y11" s="447">
        <v>463414</v>
      </c>
      <c r="Z11" s="447">
        <v>40256</v>
      </c>
      <c r="AA11" s="447">
        <v>40057</v>
      </c>
      <c r="AB11" s="447">
        <v>50096</v>
      </c>
      <c r="AC11" s="447">
        <v>130409</v>
      </c>
      <c r="AD11" s="447">
        <v>43541</v>
      </c>
      <c r="AE11" s="447">
        <v>52107</v>
      </c>
      <c r="AF11" s="447">
        <v>43632</v>
      </c>
      <c r="AG11" s="447">
        <v>139280</v>
      </c>
      <c r="AH11" s="447">
        <v>46089</v>
      </c>
      <c r="AI11" s="447">
        <v>48422</v>
      </c>
      <c r="AJ11" s="447">
        <v>43360</v>
      </c>
      <c r="AK11" s="447">
        <v>137871</v>
      </c>
      <c r="AL11" s="447">
        <v>44388</v>
      </c>
      <c r="AM11" s="447">
        <v>40464</v>
      </c>
      <c r="AN11" s="447">
        <v>58017</v>
      </c>
      <c r="AO11" s="447">
        <v>142869</v>
      </c>
      <c r="AP11" s="447">
        <v>550429</v>
      </c>
      <c r="AQ11" s="447">
        <v>43883</v>
      </c>
      <c r="AR11" s="447">
        <v>40135</v>
      </c>
      <c r="AS11" s="447">
        <v>47009</v>
      </c>
      <c r="AT11" s="447">
        <v>131027</v>
      </c>
      <c r="AU11" s="447">
        <v>48240</v>
      </c>
      <c r="AV11" s="447">
        <v>55585</v>
      </c>
      <c r="AW11" s="447">
        <v>43775</v>
      </c>
      <c r="AX11" s="447">
        <v>147600</v>
      </c>
      <c r="AY11" s="447">
        <v>52247</v>
      </c>
      <c r="AZ11" s="447">
        <v>54511</v>
      </c>
      <c r="BA11" s="447">
        <v>47489</v>
      </c>
      <c r="BB11" s="447">
        <v>154247</v>
      </c>
      <c r="BC11" s="447">
        <v>50788</v>
      </c>
      <c r="BD11" s="447">
        <v>43773</v>
      </c>
      <c r="BE11" s="447">
        <v>65157</v>
      </c>
      <c r="BF11" s="447">
        <v>159718</v>
      </c>
      <c r="BG11" s="447">
        <v>592592</v>
      </c>
      <c r="BH11" s="447">
        <v>48754</v>
      </c>
      <c r="BI11" s="447">
        <v>47798</v>
      </c>
      <c r="BJ11" s="447">
        <v>59374</v>
      </c>
      <c r="BK11" s="447">
        <v>155926</v>
      </c>
      <c r="BL11" s="447">
        <v>61195</v>
      </c>
      <c r="BM11" s="447">
        <v>64801</v>
      </c>
      <c r="BN11" s="447">
        <v>53579</v>
      </c>
      <c r="BO11" s="447">
        <v>179575</v>
      </c>
      <c r="BP11" s="447">
        <v>67383</v>
      </c>
      <c r="BQ11" s="447">
        <v>65706</v>
      </c>
      <c r="BR11" s="447">
        <v>58123</v>
      </c>
      <c r="BS11" s="447">
        <v>191212</v>
      </c>
      <c r="BT11" s="447">
        <v>66457</v>
      </c>
      <c r="BU11" s="447">
        <v>58558</v>
      </c>
      <c r="BV11" s="447">
        <v>81507</v>
      </c>
      <c r="BW11" s="447">
        <v>206522</v>
      </c>
      <c r="BX11" s="447">
        <v>733235</v>
      </c>
      <c r="BY11" s="447">
        <v>52901</v>
      </c>
      <c r="BZ11" s="447">
        <v>53879</v>
      </c>
      <c r="CA11" s="447">
        <v>72981</v>
      </c>
      <c r="CB11" s="447">
        <v>179761</v>
      </c>
      <c r="CC11" s="447">
        <v>64737</v>
      </c>
      <c r="CD11" s="447">
        <v>88593</v>
      </c>
      <c r="CE11" s="447">
        <v>68628</v>
      </c>
      <c r="CF11" s="447">
        <v>221958</v>
      </c>
      <c r="CG11" s="447">
        <v>79839</v>
      </c>
      <c r="CH11" s="447">
        <v>81101</v>
      </c>
      <c r="CI11" s="447">
        <v>78114</v>
      </c>
      <c r="CJ11" s="447">
        <v>239054</v>
      </c>
      <c r="CK11" s="447">
        <v>81518</v>
      </c>
      <c r="CL11" s="447">
        <v>82008</v>
      </c>
      <c r="CM11" s="447">
        <v>109893</v>
      </c>
      <c r="CN11" s="447">
        <v>273419</v>
      </c>
      <c r="CO11" s="447">
        <v>914192</v>
      </c>
      <c r="CP11" s="447">
        <v>70422</v>
      </c>
      <c r="CQ11" s="447">
        <v>84174</v>
      </c>
      <c r="CR11" s="447">
        <v>102668</v>
      </c>
      <c r="CS11" s="447">
        <v>257264</v>
      </c>
      <c r="CT11" s="447">
        <v>88765</v>
      </c>
      <c r="CU11" s="447">
        <v>103053</v>
      </c>
      <c r="CV11" s="447">
        <v>81502</v>
      </c>
      <c r="CW11" s="447">
        <v>273320</v>
      </c>
      <c r="CX11" s="447">
        <v>94693</v>
      </c>
      <c r="CY11" s="447">
        <v>102858</v>
      </c>
      <c r="CZ11" s="447">
        <v>101283</v>
      </c>
      <c r="DA11" s="447">
        <v>298834</v>
      </c>
      <c r="DB11" s="447">
        <v>98056</v>
      </c>
      <c r="DC11" s="447">
        <v>95423</v>
      </c>
      <c r="DD11" s="447">
        <v>139335</v>
      </c>
      <c r="DE11" s="447">
        <v>332814</v>
      </c>
      <c r="DF11" s="447">
        <v>1162232</v>
      </c>
      <c r="DG11" s="447">
        <v>97053</v>
      </c>
      <c r="DH11" s="447">
        <v>97849</v>
      </c>
      <c r="DI11" s="447">
        <v>132004</v>
      </c>
      <c r="DJ11" s="447">
        <v>326906</v>
      </c>
      <c r="DK11" s="447">
        <v>111640</v>
      </c>
      <c r="DL11" s="447">
        <v>124695</v>
      </c>
      <c r="DM11" s="447">
        <v>110524</v>
      </c>
      <c r="DN11" s="447">
        <v>346859</v>
      </c>
      <c r="DO11" s="447">
        <v>110196</v>
      </c>
      <c r="DP11" s="447">
        <v>130873</v>
      </c>
      <c r="DQ11" s="447">
        <v>111326</v>
      </c>
      <c r="DR11" s="447">
        <v>352395</v>
      </c>
      <c r="DS11" s="447">
        <v>115805</v>
      </c>
      <c r="DT11" s="447">
        <v>105988</v>
      </c>
      <c r="DU11" s="447">
        <v>150295</v>
      </c>
      <c r="DV11" s="447">
        <v>372088</v>
      </c>
      <c r="DW11" s="447">
        <v>1398248</v>
      </c>
      <c r="DX11" s="447">
        <v>101466</v>
      </c>
      <c r="DY11" s="447">
        <v>107149</v>
      </c>
      <c r="DZ11" s="447">
        <v>126150</v>
      </c>
      <c r="EA11" s="447">
        <v>128294</v>
      </c>
      <c r="EB11" s="447">
        <v>139200</v>
      </c>
      <c r="EC11" s="447">
        <v>99992</v>
      </c>
      <c r="ED11" s="447">
        <v>135167</v>
      </c>
      <c r="EE11" s="447">
        <v>123875</v>
      </c>
      <c r="EF11" s="447">
        <v>114850</v>
      </c>
      <c r="EG11" s="447">
        <v>116944</v>
      </c>
      <c r="EH11" s="447">
        <v>119622</v>
      </c>
      <c r="EI11" s="447">
        <v>168701</v>
      </c>
      <c r="EJ11" s="447">
        <v>125936</v>
      </c>
      <c r="EK11" s="447">
        <v>124610</v>
      </c>
      <c r="EL11" s="447">
        <v>141431</v>
      </c>
      <c r="EM11" s="447">
        <v>117020</v>
      </c>
      <c r="EN11" s="447">
        <v>108607</v>
      </c>
      <c r="EO11" s="447">
        <v>107010</v>
      </c>
      <c r="EP11" s="447">
        <v>131957</v>
      </c>
      <c r="EQ11" s="447">
        <v>119466</v>
      </c>
      <c r="ER11" s="447">
        <v>116473</v>
      </c>
      <c r="ES11" s="447">
        <v>122559</v>
      </c>
      <c r="ET11" s="447">
        <v>106205</v>
      </c>
      <c r="EU11" s="447">
        <v>145659</v>
      </c>
      <c r="EV11" s="447">
        <v>4241</v>
      </c>
      <c r="EW11" s="447">
        <v>18308</v>
      </c>
      <c r="EX11" s="447">
        <v>56455</v>
      </c>
      <c r="EY11" s="447">
        <v>73648</v>
      </c>
      <c r="EZ11" s="447">
        <v>115653</v>
      </c>
      <c r="FA11" s="447">
        <v>121482</v>
      </c>
      <c r="FB11" s="447">
        <v>154012</v>
      </c>
      <c r="FC11" s="447">
        <v>143284</v>
      </c>
      <c r="FD11" s="447">
        <v>147769</v>
      </c>
      <c r="FE11" s="447">
        <v>130618</v>
      </c>
      <c r="FF11" s="447">
        <v>125194</v>
      </c>
      <c r="FG11" s="447">
        <v>209010</v>
      </c>
      <c r="FH11" s="447">
        <v>165396</v>
      </c>
      <c r="FI11" s="447">
        <v>137155</v>
      </c>
      <c r="FJ11" s="447">
        <v>179639</v>
      </c>
      <c r="FK11" s="447">
        <v>147793</v>
      </c>
      <c r="FL11" s="447">
        <v>205279</v>
      </c>
      <c r="FM11" s="447">
        <v>157168</v>
      </c>
      <c r="FN11" s="447">
        <v>187123</v>
      </c>
      <c r="FO11" s="447">
        <v>158034</v>
      </c>
      <c r="FP11" s="447">
        <v>203005</v>
      </c>
      <c r="FQ11" s="447">
        <v>132070</v>
      </c>
      <c r="FR11" s="447">
        <v>170091</v>
      </c>
      <c r="FS11" s="447">
        <v>207489</v>
      </c>
      <c r="FT11" s="447">
        <v>132446</v>
      </c>
      <c r="FU11" s="447">
        <v>136186</v>
      </c>
      <c r="FV11" s="447">
        <v>169476</v>
      </c>
      <c r="FW11" s="447">
        <v>155549</v>
      </c>
      <c r="FX11" s="447">
        <v>185504</v>
      </c>
      <c r="FY11" s="447">
        <v>137585</v>
      </c>
      <c r="FZ11" s="447">
        <v>152841</v>
      </c>
      <c r="GA11" s="447">
        <v>157765</v>
      </c>
      <c r="GB11" s="447">
        <v>161606</v>
      </c>
      <c r="GC11" s="447">
        <v>149265</v>
      </c>
      <c r="GD11" s="447">
        <v>142422</v>
      </c>
      <c r="GE11" s="447">
        <v>216272</v>
      </c>
      <c r="GF11" s="448">
        <v>128169</v>
      </c>
    </row>
    <row r="12" spans="1:1450" s="409" customFormat="1" ht="14.1" customHeight="1" x14ac:dyDescent="0.25">
      <c r="B12" s="439" t="s">
        <v>6</v>
      </c>
      <c r="C12" s="447">
        <v>8</v>
      </c>
      <c r="D12" s="447">
        <v>9</v>
      </c>
      <c r="E12" s="447">
        <v>21</v>
      </c>
      <c r="F12" s="447">
        <v>14</v>
      </c>
      <c r="G12" s="447">
        <v>52</v>
      </c>
      <c r="H12" s="447">
        <v>24</v>
      </c>
      <c r="I12" s="447">
        <v>28</v>
      </c>
      <c r="J12" s="447">
        <v>27</v>
      </c>
      <c r="K12" s="447">
        <v>79</v>
      </c>
      <c r="L12" s="447">
        <v>12</v>
      </c>
      <c r="M12" s="447">
        <v>16</v>
      </c>
      <c r="N12" s="447">
        <v>11</v>
      </c>
      <c r="O12" s="447">
        <v>39</v>
      </c>
      <c r="P12" s="447">
        <v>9</v>
      </c>
      <c r="Q12" s="447">
        <v>21</v>
      </c>
      <c r="R12" s="447">
        <v>25</v>
      </c>
      <c r="S12" s="447">
        <v>55</v>
      </c>
      <c r="T12" s="447">
        <v>15</v>
      </c>
      <c r="U12" s="447">
        <v>20</v>
      </c>
      <c r="V12" s="447">
        <v>22</v>
      </c>
      <c r="W12" s="447">
        <v>57</v>
      </c>
      <c r="X12" s="447">
        <v>230</v>
      </c>
      <c r="Y12" s="447">
        <v>282</v>
      </c>
      <c r="Z12" s="447">
        <v>12</v>
      </c>
      <c r="AA12" s="447">
        <v>15</v>
      </c>
      <c r="AB12" s="447">
        <v>25</v>
      </c>
      <c r="AC12" s="447">
        <v>52</v>
      </c>
      <c r="AD12" s="447">
        <v>16</v>
      </c>
      <c r="AE12" s="447">
        <v>47</v>
      </c>
      <c r="AF12" s="447">
        <v>20</v>
      </c>
      <c r="AG12" s="447">
        <v>83</v>
      </c>
      <c r="AH12" s="447">
        <v>33</v>
      </c>
      <c r="AI12" s="447">
        <v>38</v>
      </c>
      <c r="AJ12" s="447">
        <v>20</v>
      </c>
      <c r="AK12" s="447">
        <v>91</v>
      </c>
      <c r="AL12" s="447">
        <v>39</v>
      </c>
      <c r="AM12" s="447">
        <v>26</v>
      </c>
      <c r="AN12" s="447">
        <v>46</v>
      </c>
      <c r="AO12" s="447">
        <v>111</v>
      </c>
      <c r="AP12" s="447">
        <v>337</v>
      </c>
      <c r="AQ12" s="447">
        <v>27</v>
      </c>
      <c r="AR12" s="447">
        <v>28</v>
      </c>
      <c r="AS12" s="447">
        <v>26</v>
      </c>
      <c r="AT12" s="447">
        <v>81</v>
      </c>
      <c r="AU12" s="447">
        <v>26</v>
      </c>
      <c r="AV12" s="447">
        <v>24</v>
      </c>
      <c r="AW12" s="447">
        <v>30</v>
      </c>
      <c r="AX12" s="447">
        <v>80</v>
      </c>
      <c r="AY12" s="447">
        <v>25</v>
      </c>
      <c r="AZ12" s="447">
        <v>24</v>
      </c>
      <c r="BA12" s="447">
        <v>33</v>
      </c>
      <c r="BB12" s="447">
        <v>82</v>
      </c>
      <c r="BC12" s="447">
        <v>31</v>
      </c>
      <c r="BD12" s="447">
        <v>26</v>
      </c>
      <c r="BE12" s="447">
        <v>32</v>
      </c>
      <c r="BF12" s="447">
        <v>89</v>
      </c>
      <c r="BG12" s="447">
        <v>332</v>
      </c>
      <c r="BH12" s="447">
        <v>31</v>
      </c>
      <c r="BI12" s="447">
        <v>46</v>
      </c>
      <c r="BJ12" s="447">
        <v>43</v>
      </c>
      <c r="BK12" s="447">
        <v>120</v>
      </c>
      <c r="BL12" s="447">
        <v>29</v>
      </c>
      <c r="BM12" s="447">
        <v>30</v>
      </c>
      <c r="BN12" s="447">
        <v>62</v>
      </c>
      <c r="BO12" s="447">
        <v>121</v>
      </c>
      <c r="BP12" s="447">
        <v>63</v>
      </c>
      <c r="BQ12" s="447">
        <v>47</v>
      </c>
      <c r="BR12" s="447">
        <v>34</v>
      </c>
      <c r="BS12" s="447">
        <v>144</v>
      </c>
      <c r="BT12" s="447">
        <v>41</v>
      </c>
      <c r="BU12" s="447">
        <v>30</v>
      </c>
      <c r="BV12" s="447">
        <v>32</v>
      </c>
      <c r="BW12" s="447">
        <v>103</v>
      </c>
      <c r="BX12" s="447">
        <v>488</v>
      </c>
      <c r="BY12" s="447">
        <v>34</v>
      </c>
      <c r="BZ12" s="447">
        <v>29</v>
      </c>
      <c r="CA12" s="447">
        <v>50</v>
      </c>
      <c r="CB12" s="447">
        <v>113</v>
      </c>
      <c r="CC12" s="447">
        <v>41</v>
      </c>
      <c r="CD12" s="447">
        <v>48</v>
      </c>
      <c r="CE12" s="447">
        <v>48</v>
      </c>
      <c r="CF12" s="447">
        <v>137</v>
      </c>
      <c r="CG12" s="447">
        <v>31</v>
      </c>
      <c r="CH12" s="447">
        <v>45</v>
      </c>
      <c r="CI12" s="447">
        <v>30</v>
      </c>
      <c r="CJ12" s="447">
        <v>106</v>
      </c>
      <c r="CK12" s="447">
        <v>32</v>
      </c>
      <c r="CL12" s="447">
        <v>49</v>
      </c>
      <c r="CM12" s="447">
        <v>52</v>
      </c>
      <c r="CN12" s="447">
        <v>133</v>
      </c>
      <c r="CO12" s="447">
        <v>489</v>
      </c>
      <c r="CP12" s="447">
        <v>29</v>
      </c>
      <c r="CQ12" s="447">
        <v>43</v>
      </c>
      <c r="CR12" s="447">
        <v>42</v>
      </c>
      <c r="CS12" s="447">
        <v>114</v>
      </c>
      <c r="CT12" s="447">
        <v>55</v>
      </c>
      <c r="CU12" s="447">
        <v>50</v>
      </c>
      <c r="CV12" s="447">
        <v>46</v>
      </c>
      <c r="CW12" s="447">
        <v>151</v>
      </c>
      <c r="CX12" s="447">
        <v>61</v>
      </c>
      <c r="CY12" s="447">
        <v>64</v>
      </c>
      <c r="CZ12" s="447">
        <v>41</v>
      </c>
      <c r="DA12" s="447">
        <v>166</v>
      </c>
      <c r="DB12" s="447">
        <v>59</v>
      </c>
      <c r="DC12" s="447">
        <v>54</v>
      </c>
      <c r="DD12" s="447">
        <v>71</v>
      </c>
      <c r="DE12" s="447">
        <v>184</v>
      </c>
      <c r="DF12" s="447">
        <v>615</v>
      </c>
      <c r="DG12" s="447">
        <v>47</v>
      </c>
      <c r="DH12" s="447">
        <v>39</v>
      </c>
      <c r="DI12" s="447">
        <v>80</v>
      </c>
      <c r="DJ12" s="447">
        <v>166</v>
      </c>
      <c r="DK12" s="447">
        <v>62</v>
      </c>
      <c r="DL12" s="447">
        <v>58</v>
      </c>
      <c r="DM12" s="447">
        <v>47</v>
      </c>
      <c r="DN12" s="447">
        <v>167</v>
      </c>
      <c r="DO12" s="447">
        <v>48</v>
      </c>
      <c r="DP12" s="447">
        <v>33</v>
      </c>
      <c r="DQ12" s="447">
        <v>56</v>
      </c>
      <c r="DR12" s="447">
        <v>137</v>
      </c>
      <c r="DS12" s="447">
        <v>56</v>
      </c>
      <c r="DT12" s="447">
        <v>42</v>
      </c>
      <c r="DU12" s="447">
        <v>53</v>
      </c>
      <c r="DV12" s="447">
        <v>151</v>
      </c>
      <c r="DW12" s="447">
        <v>621</v>
      </c>
      <c r="DX12" s="447">
        <v>39</v>
      </c>
      <c r="DY12" s="447">
        <v>37</v>
      </c>
      <c r="DZ12" s="447">
        <v>46</v>
      </c>
      <c r="EA12" s="447">
        <v>40</v>
      </c>
      <c r="EB12" s="447">
        <v>54</v>
      </c>
      <c r="EC12" s="447">
        <v>43</v>
      </c>
      <c r="ED12" s="447">
        <v>59</v>
      </c>
      <c r="EE12" s="447">
        <v>55</v>
      </c>
      <c r="EF12" s="447">
        <v>48</v>
      </c>
      <c r="EG12" s="447">
        <v>42</v>
      </c>
      <c r="EH12" s="447">
        <v>50</v>
      </c>
      <c r="EI12" s="447">
        <v>78</v>
      </c>
      <c r="EJ12" s="447">
        <v>72</v>
      </c>
      <c r="EK12" s="447">
        <v>56</v>
      </c>
      <c r="EL12" s="447">
        <v>55</v>
      </c>
      <c r="EM12" s="447">
        <v>54</v>
      </c>
      <c r="EN12" s="447">
        <v>79</v>
      </c>
      <c r="EO12" s="447">
        <v>65</v>
      </c>
      <c r="EP12" s="447">
        <v>111</v>
      </c>
      <c r="EQ12" s="447">
        <v>86</v>
      </c>
      <c r="ER12" s="447">
        <v>104</v>
      </c>
      <c r="ES12" s="447">
        <v>102</v>
      </c>
      <c r="ET12" s="447">
        <v>96</v>
      </c>
      <c r="EU12" s="447">
        <v>0</v>
      </c>
      <c r="EV12" s="447">
        <v>12</v>
      </c>
      <c r="EW12" s="447">
        <v>24</v>
      </c>
      <c r="EX12" s="447">
        <v>103</v>
      </c>
      <c r="EY12" s="447">
        <v>123</v>
      </c>
      <c r="EZ12" s="447">
        <v>153</v>
      </c>
      <c r="FA12" s="447">
        <v>183</v>
      </c>
      <c r="FB12" s="447">
        <v>285</v>
      </c>
      <c r="FC12" s="447">
        <v>297</v>
      </c>
      <c r="FD12" s="447">
        <v>262</v>
      </c>
      <c r="FE12" s="447">
        <v>271</v>
      </c>
      <c r="FF12" s="447">
        <v>305</v>
      </c>
      <c r="FG12" s="447">
        <v>440</v>
      </c>
      <c r="FH12" s="447">
        <v>316</v>
      </c>
      <c r="FI12" s="447">
        <v>366</v>
      </c>
      <c r="FJ12" s="447">
        <v>397</v>
      </c>
      <c r="FK12" s="447">
        <v>428</v>
      </c>
      <c r="FL12" s="447">
        <v>492</v>
      </c>
      <c r="FM12" s="447">
        <v>470</v>
      </c>
      <c r="FN12" s="447">
        <v>411</v>
      </c>
      <c r="FO12" s="447">
        <v>432</v>
      </c>
      <c r="FP12" s="447">
        <v>420</v>
      </c>
      <c r="FQ12" s="447">
        <v>398</v>
      </c>
      <c r="FR12" s="447">
        <v>395</v>
      </c>
      <c r="FS12" s="447">
        <v>625</v>
      </c>
      <c r="FT12" s="447">
        <v>409</v>
      </c>
      <c r="FU12" s="447">
        <v>464</v>
      </c>
      <c r="FV12" s="447">
        <v>766</v>
      </c>
      <c r="FW12" s="447">
        <v>788</v>
      </c>
      <c r="FX12" s="447">
        <v>958</v>
      </c>
      <c r="FY12" s="447">
        <v>784</v>
      </c>
      <c r="FZ12" s="447">
        <v>959</v>
      </c>
      <c r="GA12" s="447">
        <v>1194</v>
      </c>
      <c r="GB12" s="447">
        <v>1080</v>
      </c>
      <c r="GC12" s="447">
        <v>998</v>
      </c>
      <c r="GD12" s="447">
        <v>1022</v>
      </c>
      <c r="GE12" s="447">
        <v>1479</v>
      </c>
      <c r="GF12" s="448">
        <v>919</v>
      </c>
    </row>
    <row r="13" spans="1:1450" s="409" customFormat="1" ht="14.1" customHeight="1" x14ac:dyDescent="0.25">
      <c r="B13" s="439" t="s">
        <v>211</v>
      </c>
      <c r="C13" s="447">
        <v>0</v>
      </c>
      <c r="D13" s="447">
        <v>0</v>
      </c>
      <c r="E13" s="447">
        <v>0</v>
      </c>
      <c r="F13" s="447">
        <v>0</v>
      </c>
      <c r="G13" s="447">
        <v>0</v>
      </c>
      <c r="H13" s="447">
        <v>0</v>
      </c>
      <c r="I13" s="447">
        <v>0</v>
      </c>
      <c r="J13" s="447">
        <v>0</v>
      </c>
      <c r="K13" s="447">
        <v>0</v>
      </c>
      <c r="L13" s="447">
        <v>0</v>
      </c>
      <c r="M13" s="447">
        <v>0</v>
      </c>
      <c r="N13" s="447">
        <v>0</v>
      </c>
      <c r="O13" s="447">
        <v>0</v>
      </c>
      <c r="P13" s="447">
        <v>0</v>
      </c>
      <c r="Q13" s="447">
        <v>0</v>
      </c>
      <c r="R13" s="447">
        <v>0</v>
      </c>
      <c r="S13" s="447">
        <v>0</v>
      </c>
      <c r="T13" s="447">
        <v>0</v>
      </c>
      <c r="U13" s="447">
        <v>0</v>
      </c>
      <c r="V13" s="447">
        <v>0</v>
      </c>
      <c r="W13" s="447">
        <v>0</v>
      </c>
      <c r="X13" s="447">
        <v>0</v>
      </c>
      <c r="Y13" s="447">
        <v>0</v>
      </c>
      <c r="Z13" s="447">
        <v>0</v>
      </c>
      <c r="AA13" s="447">
        <v>639</v>
      </c>
      <c r="AB13" s="447">
        <v>3947</v>
      </c>
      <c r="AC13" s="447">
        <v>4586</v>
      </c>
      <c r="AD13" s="447">
        <v>3093</v>
      </c>
      <c r="AE13" s="447">
        <v>3375</v>
      </c>
      <c r="AF13" s="447">
        <v>3238</v>
      </c>
      <c r="AG13" s="447">
        <v>9706</v>
      </c>
      <c r="AH13" s="447">
        <v>3683</v>
      </c>
      <c r="AI13" s="447">
        <v>4051</v>
      </c>
      <c r="AJ13" s="447">
        <v>3761</v>
      </c>
      <c r="AK13" s="447">
        <v>11495</v>
      </c>
      <c r="AL13" s="447">
        <v>3667</v>
      </c>
      <c r="AM13" s="447">
        <v>3400</v>
      </c>
      <c r="AN13" s="447">
        <v>4617</v>
      </c>
      <c r="AO13" s="447">
        <v>11684</v>
      </c>
      <c r="AP13" s="447">
        <v>37471</v>
      </c>
      <c r="AQ13" s="447">
        <v>4178</v>
      </c>
      <c r="AR13" s="447">
        <v>3478</v>
      </c>
      <c r="AS13" s="447">
        <v>4224</v>
      </c>
      <c r="AT13" s="447">
        <v>11880</v>
      </c>
      <c r="AU13" s="447">
        <v>4014</v>
      </c>
      <c r="AV13" s="447">
        <v>3898</v>
      </c>
      <c r="AW13" s="447">
        <v>3506</v>
      </c>
      <c r="AX13" s="447">
        <v>11418</v>
      </c>
      <c r="AY13" s="447">
        <v>4278</v>
      </c>
      <c r="AZ13" s="447">
        <v>4501</v>
      </c>
      <c r="BA13" s="447">
        <v>3776</v>
      </c>
      <c r="BB13" s="447">
        <v>12555</v>
      </c>
      <c r="BC13" s="447">
        <v>3492</v>
      </c>
      <c r="BD13" s="447">
        <v>2966</v>
      </c>
      <c r="BE13" s="447">
        <v>4471</v>
      </c>
      <c r="BF13" s="447">
        <v>10929</v>
      </c>
      <c r="BG13" s="447">
        <v>46782</v>
      </c>
      <c r="BH13" s="447">
        <v>3609</v>
      </c>
      <c r="BI13" s="447">
        <v>3268</v>
      </c>
      <c r="BJ13" s="447">
        <v>3689</v>
      </c>
      <c r="BK13" s="447">
        <v>10566</v>
      </c>
      <c r="BL13" s="447">
        <v>3550</v>
      </c>
      <c r="BM13" s="447">
        <v>4067</v>
      </c>
      <c r="BN13" s="447">
        <v>3496</v>
      </c>
      <c r="BO13" s="447">
        <v>11113</v>
      </c>
      <c r="BP13" s="447">
        <v>4008</v>
      </c>
      <c r="BQ13" s="447">
        <v>4231</v>
      </c>
      <c r="BR13" s="447">
        <v>3715</v>
      </c>
      <c r="BS13" s="447">
        <v>11954</v>
      </c>
      <c r="BT13" s="447">
        <v>4048</v>
      </c>
      <c r="BU13" s="447">
        <v>3533</v>
      </c>
      <c r="BV13" s="447">
        <v>4889</v>
      </c>
      <c r="BW13" s="447">
        <v>12470</v>
      </c>
      <c r="BX13" s="447">
        <v>46103</v>
      </c>
      <c r="BY13" s="447">
        <v>3373</v>
      </c>
      <c r="BZ13" s="447">
        <v>3111</v>
      </c>
      <c r="CA13" s="447">
        <v>4385</v>
      </c>
      <c r="CB13" s="447">
        <v>10869</v>
      </c>
      <c r="CC13" s="447">
        <v>3830</v>
      </c>
      <c r="CD13" s="447">
        <v>4912</v>
      </c>
      <c r="CE13" s="447">
        <v>3699</v>
      </c>
      <c r="CF13" s="447">
        <v>12441</v>
      </c>
      <c r="CG13" s="447">
        <v>4659</v>
      </c>
      <c r="CH13" s="447">
        <v>4474</v>
      </c>
      <c r="CI13" s="447">
        <v>4116</v>
      </c>
      <c r="CJ13" s="447">
        <v>13249</v>
      </c>
      <c r="CK13" s="447">
        <v>4243</v>
      </c>
      <c r="CL13" s="447">
        <v>4207</v>
      </c>
      <c r="CM13" s="447">
        <v>5537</v>
      </c>
      <c r="CN13" s="447">
        <v>13987</v>
      </c>
      <c r="CO13" s="447">
        <v>50546</v>
      </c>
      <c r="CP13" s="447">
        <v>4192</v>
      </c>
      <c r="CQ13" s="447">
        <v>4510</v>
      </c>
      <c r="CR13" s="447">
        <v>4966</v>
      </c>
      <c r="CS13" s="447">
        <v>13668</v>
      </c>
      <c r="CT13" s="447">
        <v>4681</v>
      </c>
      <c r="CU13" s="447">
        <v>5102</v>
      </c>
      <c r="CV13" s="447">
        <v>4326</v>
      </c>
      <c r="CW13" s="447">
        <v>14109</v>
      </c>
      <c r="CX13" s="447">
        <v>4935</v>
      </c>
      <c r="CY13" s="447">
        <v>5042</v>
      </c>
      <c r="CZ13" s="447">
        <v>5049</v>
      </c>
      <c r="DA13" s="447">
        <v>15026</v>
      </c>
      <c r="DB13" s="447">
        <v>4985</v>
      </c>
      <c r="DC13" s="447">
        <v>4225</v>
      </c>
      <c r="DD13" s="447">
        <v>6049</v>
      </c>
      <c r="DE13" s="447">
        <v>15259</v>
      </c>
      <c r="DF13" s="447">
        <v>58062</v>
      </c>
      <c r="DG13" s="447">
        <v>673</v>
      </c>
      <c r="DH13" s="447">
        <v>2838</v>
      </c>
      <c r="DI13" s="447">
        <v>4268</v>
      </c>
      <c r="DJ13" s="447">
        <v>7779</v>
      </c>
      <c r="DK13" s="447">
        <v>4044</v>
      </c>
      <c r="DL13" s="447">
        <v>4151</v>
      </c>
      <c r="DM13" s="447">
        <v>3686</v>
      </c>
      <c r="DN13" s="447">
        <v>11881</v>
      </c>
      <c r="DO13" s="447">
        <v>3456</v>
      </c>
      <c r="DP13" s="447">
        <v>4075</v>
      </c>
      <c r="DQ13" s="447">
        <v>3451</v>
      </c>
      <c r="DR13" s="447">
        <v>10982</v>
      </c>
      <c r="DS13" s="447">
        <v>3757</v>
      </c>
      <c r="DT13" s="447">
        <v>2982</v>
      </c>
      <c r="DU13" s="447">
        <v>4169</v>
      </c>
      <c r="DV13" s="447">
        <v>10908</v>
      </c>
      <c r="DW13" s="447">
        <v>41550</v>
      </c>
      <c r="DX13" s="447">
        <v>3005</v>
      </c>
      <c r="DY13" s="447">
        <v>2990</v>
      </c>
      <c r="DZ13" s="447">
        <v>3492</v>
      </c>
      <c r="EA13" s="447">
        <v>3559</v>
      </c>
      <c r="EB13" s="447">
        <v>3583</v>
      </c>
      <c r="EC13" s="447">
        <v>2914</v>
      </c>
      <c r="ED13" s="447">
        <v>3354</v>
      </c>
      <c r="EE13" s="447">
        <v>3107</v>
      </c>
      <c r="EF13" s="447">
        <v>3091</v>
      </c>
      <c r="EG13" s="447">
        <v>2842</v>
      </c>
      <c r="EH13" s="447">
        <v>2988</v>
      </c>
      <c r="EI13" s="447">
        <v>653</v>
      </c>
      <c r="EJ13" s="447">
        <v>2003</v>
      </c>
      <c r="EK13" s="447">
        <v>2456</v>
      </c>
      <c r="EL13" s="447">
        <v>2971</v>
      </c>
      <c r="EM13" s="447">
        <v>2709</v>
      </c>
      <c r="EN13" s="447">
        <v>2997</v>
      </c>
      <c r="EO13" s="447">
        <v>2547</v>
      </c>
      <c r="EP13" s="447">
        <v>2843</v>
      </c>
      <c r="EQ13" s="447">
        <v>2312</v>
      </c>
      <c r="ER13" s="447">
        <v>2400</v>
      </c>
      <c r="ES13" s="447">
        <v>2629</v>
      </c>
      <c r="ET13" s="447">
        <v>1451</v>
      </c>
      <c r="EU13" s="447">
        <v>2</v>
      </c>
      <c r="EV13" s="447">
        <v>17</v>
      </c>
      <c r="EW13" s="447">
        <v>121</v>
      </c>
      <c r="EX13" s="447">
        <v>1027</v>
      </c>
      <c r="EY13" s="447">
        <v>1268</v>
      </c>
      <c r="EZ13" s="447">
        <v>2319</v>
      </c>
      <c r="FA13" s="447">
        <v>2350</v>
      </c>
      <c r="FB13" s="447">
        <v>2541</v>
      </c>
      <c r="FC13" s="447">
        <v>2872</v>
      </c>
      <c r="FD13" s="447">
        <v>2677</v>
      </c>
      <c r="FE13" s="447">
        <v>3039</v>
      </c>
      <c r="FF13" s="447">
        <v>3278</v>
      </c>
      <c r="FG13" s="447">
        <v>4440</v>
      </c>
      <c r="FH13" s="447">
        <v>3654</v>
      </c>
      <c r="FI13" s="447">
        <v>3243</v>
      </c>
      <c r="FJ13" s="447">
        <v>3920</v>
      </c>
      <c r="FK13" s="447">
        <v>3909</v>
      </c>
      <c r="FL13" s="447">
        <v>4062</v>
      </c>
      <c r="FM13" s="447">
        <v>4333</v>
      </c>
      <c r="FN13" s="447">
        <v>4065</v>
      </c>
      <c r="FO13" s="447">
        <v>4353</v>
      </c>
      <c r="FP13" s="447">
        <v>4238</v>
      </c>
      <c r="FQ13" s="447">
        <v>3657</v>
      </c>
      <c r="FR13" s="447">
        <v>4223</v>
      </c>
      <c r="FS13" s="447">
        <v>6724</v>
      </c>
      <c r="FT13" s="447">
        <v>4507</v>
      </c>
      <c r="FU13" s="447">
        <v>4512</v>
      </c>
      <c r="FV13" s="447">
        <v>5219</v>
      </c>
      <c r="FW13" s="447">
        <v>5267</v>
      </c>
      <c r="FX13" s="447">
        <v>5897</v>
      </c>
      <c r="FY13" s="447">
        <v>4854</v>
      </c>
      <c r="FZ13" s="447">
        <v>5203</v>
      </c>
      <c r="GA13" s="447">
        <v>5263</v>
      </c>
      <c r="GB13" s="447">
        <v>5509</v>
      </c>
      <c r="GC13" s="447">
        <v>5151</v>
      </c>
      <c r="GD13" s="447">
        <v>4881</v>
      </c>
      <c r="GE13" s="447">
        <v>7675</v>
      </c>
      <c r="GF13" s="448">
        <v>4889</v>
      </c>
    </row>
    <row r="14" spans="1:1450" s="409" customFormat="1" ht="14.1" customHeight="1" x14ac:dyDescent="0.25">
      <c r="B14" s="458" t="s">
        <v>8</v>
      </c>
      <c r="C14" s="447">
        <v>0</v>
      </c>
      <c r="D14" s="447">
        <v>0</v>
      </c>
      <c r="E14" s="447">
        <v>0</v>
      </c>
      <c r="F14" s="447">
        <v>0</v>
      </c>
      <c r="G14" s="447">
        <v>0</v>
      </c>
      <c r="H14" s="447">
        <v>0</v>
      </c>
      <c r="I14" s="447">
        <v>0</v>
      </c>
      <c r="J14" s="447">
        <v>0</v>
      </c>
      <c r="K14" s="447">
        <v>0</v>
      </c>
      <c r="L14" s="447">
        <v>0</v>
      </c>
      <c r="M14" s="447">
        <v>0</v>
      </c>
      <c r="N14" s="447">
        <v>0</v>
      </c>
      <c r="O14" s="447">
        <v>0</v>
      </c>
      <c r="P14" s="447">
        <v>0</v>
      </c>
      <c r="Q14" s="447">
        <v>0</v>
      </c>
      <c r="R14" s="447">
        <v>0</v>
      </c>
      <c r="S14" s="447">
        <v>0</v>
      </c>
      <c r="T14" s="447">
        <v>0</v>
      </c>
      <c r="U14" s="447">
        <v>0</v>
      </c>
      <c r="V14" s="447">
        <v>0</v>
      </c>
      <c r="W14" s="447">
        <v>0</v>
      </c>
      <c r="X14" s="447">
        <v>0</v>
      </c>
      <c r="Y14" s="447">
        <v>0</v>
      </c>
      <c r="Z14" s="447">
        <v>0</v>
      </c>
      <c r="AA14" s="447">
        <v>0</v>
      </c>
      <c r="AB14" s="447">
        <v>0</v>
      </c>
      <c r="AC14" s="447">
        <v>0</v>
      </c>
      <c r="AD14" s="447">
        <v>0</v>
      </c>
      <c r="AE14" s="447">
        <v>0</v>
      </c>
      <c r="AF14" s="447">
        <v>0</v>
      </c>
      <c r="AG14" s="447">
        <v>0</v>
      </c>
      <c r="AH14" s="447">
        <v>0</v>
      </c>
      <c r="AI14" s="447">
        <v>0</v>
      </c>
      <c r="AJ14" s="447">
        <v>0</v>
      </c>
      <c r="AK14" s="447">
        <v>0</v>
      </c>
      <c r="AL14" s="447">
        <v>0</v>
      </c>
      <c r="AM14" s="447">
        <v>0</v>
      </c>
      <c r="AN14" s="447">
        <v>0</v>
      </c>
      <c r="AO14" s="447">
        <v>0</v>
      </c>
      <c r="AP14" s="447">
        <v>0</v>
      </c>
      <c r="AQ14" s="447">
        <v>0</v>
      </c>
      <c r="AR14" s="447">
        <v>0</v>
      </c>
      <c r="AS14" s="447">
        <v>0</v>
      </c>
      <c r="AT14" s="447">
        <v>0</v>
      </c>
      <c r="AU14" s="447">
        <v>0</v>
      </c>
      <c r="AV14" s="447">
        <v>0</v>
      </c>
      <c r="AW14" s="447">
        <v>0</v>
      </c>
      <c r="AX14" s="447">
        <v>0</v>
      </c>
      <c r="AY14" s="447">
        <v>0</v>
      </c>
      <c r="AZ14" s="447">
        <v>0</v>
      </c>
      <c r="BA14" s="447">
        <v>0</v>
      </c>
      <c r="BB14" s="447">
        <v>0</v>
      </c>
      <c r="BC14" s="447">
        <v>0</v>
      </c>
      <c r="BD14" s="447">
        <v>0</v>
      </c>
      <c r="BE14" s="447">
        <v>0</v>
      </c>
      <c r="BF14" s="447">
        <v>0</v>
      </c>
      <c r="BG14" s="447">
        <v>0</v>
      </c>
      <c r="BH14" s="447">
        <v>0</v>
      </c>
      <c r="BI14" s="447">
        <v>0</v>
      </c>
      <c r="BJ14" s="447">
        <v>0</v>
      </c>
      <c r="BK14" s="447">
        <v>0</v>
      </c>
      <c r="BL14" s="447">
        <v>0</v>
      </c>
      <c r="BM14" s="447">
        <v>0</v>
      </c>
      <c r="BN14" s="447">
        <v>0</v>
      </c>
      <c r="BO14" s="447">
        <v>0</v>
      </c>
      <c r="BP14" s="447">
        <v>0</v>
      </c>
      <c r="BQ14" s="447">
        <v>0</v>
      </c>
      <c r="BR14" s="447">
        <v>0</v>
      </c>
      <c r="BS14" s="447">
        <v>0</v>
      </c>
      <c r="BT14" s="447">
        <v>0</v>
      </c>
      <c r="BU14" s="447">
        <v>0</v>
      </c>
      <c r="BV14" s="447">
        <v>0</v>
      </c>
      <c r="BW14" s="447">
        <v>0</v>
      </c>
      <c r="BX14" s="447">
        <v>0</v>
      </c>
      <c r="BY14" s="447">
        <v>0</v>
      </c>
      <c r="BZ14" s="447">
        <v>0</v>
      </c>
      <c r="CA14" s="447">
        <v>0</v>
      </c>
      <c r="CB14" s="447">
        <v>0</v>
      </c>
      <c r="CC14" s="447">
        <v>0</v>
      </c>
      <c r="CD14" s="447">
        <v>0</v>
      </c>
      <c r="CE14" s="447">
        <v>0</v>
      </c>
      <c r="CF14" s="447">
        <v>0</v>
      </c>
      <c r="CG14" s="447">
        <v>0</v>
      </c>
      <c r="CH14" s="447">
        <v>0</v>
      </c>
      <c r="CI14" s="447">
        <v>0</v>
      </c>
      <c r="CJ14" s="447">
        <v>0</v>
      </c>
      <c r="CK14" s="447">
        <v>0</v>
      </c>
      <c r="CL14" s="447">
        <v>0</v>
      </c>
      <c r="CM14" s="447">
        <v>0</v>
      </c>
      <c r="CN14" s="447">
        <v>0</v>
      </c>
      <c r="CO14" s="447">
        <v>0</v>
      </c>
      <c r="CP14" s="447">
        <v>0</v>
      </c>
      <c r="CQ14" s="447">
        <v>0</v>
      </c>
      <c r="CR14" s="447">
        <v>0</v>
      </c>
      <c r="CS14" s="447">
        <v>0</v>
      </c>
      <c r="CT14" s="447">
        <v>0</v>
      </c>
      <c r="CU14" s="447">
        <v>0</v>
      </c>
      <c r="CV14" s="447">
        <v>0</v>
      </c>
      <c r="CW14" s="447">
        <v>0</v>
      </c>
      <c r="CX14" s="447">
        <v>0</v>
      </c>
      <c r="CY14" s="447">
        <v>0</v>
      </c>
      <c r="CZ14" s="447">
        <v>0</v>
      </c>
      <c r="DA14" s="447">
        <v>0</v>
      </c>
      <c r="DB14" s="447">
        <v>0</v>
      </c>
      <c r="DC14" s="447">
        <v>0</v>
      </c>
      <c r="DD14" s="447">
        <v>0</v>
      </c>
      <c r="DE14" s="447">
        <v>0</v>
      </c>
      <c r="DF14" s="447">
        <v>0</v>
      </c>
      <c r="DG14" s="447">
        <v>0</v>
      </c>
      <c r="DH14" s="447">
        <v>0</v>
      </c>
      <c r="DI14" s="447">
        <v>0</v>
      </c>
      <c r="DJ14" s="447">
        <v>0</v>
      </c>
      <c r="DK14" s="447">
        <v>0</v>
      </c>
      <c r="DL14" s="447">
        <v>0</v>
      </c>
      <c r="DM14" s="447">
        <v>0</v>
      </c>
      <c r="DN14" s="447">
        <v>0</v>
      </c>
      <c r="DO14" s="447">
        <v>0</v>
      </c>
      <c r="DP14" s="447">
        <v>0</v>
      </c>
      <c r="DQ14" s="447">
        <v>0</v>
      </c>
      <c r="DR14" s="447">
        <v>0</v>
      </c>
      <c r="DS14" s="447">
        <v>0</v>
      </c>
      <c r="DT14" s="447">
        <v>0</v>
      </c>
      <c r="DU14" s="447">
        <v>0</v>
      </c>
      <c r="DV14" s="447">
        <v>0</v>
      </c>
      <c r="DW14" s="447">
        <v>0</v>
      </c>
      <c r="DX14" s="447">
        <v>0</v>
      </c>
      <c r="DY14" s="447">
        <v>0</v>
      </c>
      <c r="DZ14" s="447">
        <v>0</v>
      </c>
      <c r="EA14" s="447">
        <v>0</v>
      </c>
      <c r="EB14" s="447">
        <v>0</v>
      </c>
      <c r="EC14" s="447">
        <v>0</v>
      </c>
      <c r="ED14" s="447">
        <v>0</v>
      </c>
      <c r="EE14" s="447">
        <v>0</v>
      </c>
      <c r="EF14" s="447">
        <v>0</v>
      </c>
      <c r="EG14" s="447">
        <v>0</v>
      </c>
      <c r="EH14" s="447">
        <v>0</v>
      </c>
      <c r="EI14" s="447">
        <v>0</v>
      </c>
      <c r="EJ14" s="447">
        <v>0</v>
      </c>
      <c r="EK14" s="447">
        <v>0</v>
      </c>
      <c r="EL14" s="447">
        <v>0</v>
      </c>
      <c r="EM14" s="447">
        <v>0</v>
      </c>
      <c r="EN14" s="447">
        <v>0</v>
      </c>
      <c r="EO14" s="447">
        <v>0</v>
      </c>
      <c r="EP14" s="447">
        <v>0</v>
      </c>
      <c r="EQ14" s="447">
        <v>0</v>
      </c>
      <c r="ER14" s="447">
        <v>0</v>
      </c>
      <c r="ES14" s="447">
        <v>0</v>
      </c>
      <c r="ET14" s="447">
        <v>0</v>
      </c>
      <c r="EU14" s="447">
        <v>8</v>
      </c>
      <c r="EV14" s="447">
        <v>12</v>
      </c>
      <c r="EW14" s="447">
        <v>17</v>
      </c>
      <c r="EX14" s="447">
        <v>71</v>
      </c>
      <c r="EY14" s="447">
        <v>57</v>
      </c>
      <c r="EZ14" s="447">
        <v>58</v>
      </c>
      <c r="FA14" s="447">
        <v>34</v>
      </c>
      <c r="FB14" s="447">
        <v>68</v>
      </c>
      <c r="FC14" s="447">
        <v>71</v>
      </c>
      <c r="FD14" s="447">
        <v>107</v>
      </c>
      <c r="FE14" s="447">
        <v>103</v>
      </c>
      <c r="FF14" s="447">
        <v>89</v>
      </c>
      <c r="FG14" s="447">
        <v>121</v>
      </c>
      <c r="FH14" s="447">
        <v>97</v>
      </c>
      <c r="FI14" s="447">
        <v>115</v>
      </c>
      <c r="FJ14" s="447">
        <v>185</v>
      </c>
      <c r="FK14" s="447">
        <v>130</v>
      </c>
      <c r="FL14" s="447">
        <v>143</v>
      </c>
      <c r="FM14" s="447">
        <v>187</v>
      </c>
      <c r="FN14" s="447">
        <v>137</v>
      </c>
      <c r="FO14" s="447">
        <v>173</v>
      </c>
      <c r="FP14" s="447">
        <v>109</v>
      </c>
      <c r="FQ14" s="447">
        <v>117</v>
      </c>
      <c r="FR14" s="447">
        <v>105</v>
      </c>
      <c r="FS14" s="447">
        <v>65</v>
      </c>
      <c r="FT14" s="447">
        <v>89</v>
      </c>
      <c r="FU14" s="447">
        <v>28</v>
      </c>
      <c r="FV14" s="447">
        <v>125</v>
      </c>
      <c r="FW14" s="447">
        <v>108</v>
      </c>
      <c r="FX14" s="447">
        <v>160</v>
      </c>
      <c r="FY14" s="447">
        <v>119</v>
      </c>
      <c r="FZ14" s="447">
        <v>116</v>
      </c>
      <c r="GA14" s="447">
        <v>119</v>
      </c>
      <c r="GB14" s="447">
        <v>99</v>
      </c>
      <c r="GC14" s="447">
        <v>134</v>
      </c>
      <c r="GD14" s="447">
        <v>131</v>
      </c>
      <c r="GE14" s="447">
        <v>128</v>
      </c>
      <c r="GF14" s="448">
        <v>114</v>
      </c>
    </row>
    <row r="15" spans="1:1450" s="409" customFormat="1" ht="14.1" customHeight="1" x14ac:dyDescent="0.25">
      <c r="B15" s="438" t="s">
        <v>220</v>
      </c>
      <c r="C15" s="447"/>
      <c r="D15" s="447"/>
      <c r="E15" s="447"/>
      <c r="F15" s="447"/>
      <c r="G15" s="447"/>
      <c r="H15" s="447"/>
      <c r="I15" s="447"/>
      <c r="J15" s="447"/>
      <c r="K15" s="447"/>
      <c r="L15" s="447"/>
      <c r="M15" s="447"/>
      <c r="N15" s="447"/>
      <c r="O15" s="447"/>
      <c r="P15" s="447"/>
      <c r="Q15" s="447"/>
      <c r="R15" s="447"/>
      <c r="S15" s="447"/>
      <c r="T15" s="447"/>
      <c r="U15" s="447"/>
      <c r="V15" s="447"/>
      <c r="W15" s="447"/>
      <c r="X15" s="447"/>
      <c r="Y15" s="447"/>
      <c r="Z15" s="447"/>
      <c r="AA15" s="447"/>
      <c r="AB15" s="447"/>
      <c r="AC15" s="447"/>
      <c r="AD15" s="447"/>
      <c r="AE15" s="447"/>
      <c r="AF15" s="447"/>
      <c r="AG15" s="447"/>
      <c r="AH15" s="447"/>
      <c r="AI15" s="447"/>
      <c r="AJ15" s="447"/>
      <c r="AK15" s="447"/>
      <c r="AL15" s="447"/>
      <c r="AM15" s="447"/>
      <c r="AN15" s="447"/>
      <c r="AO15" s="447"/>
      <c r="AP15" s="447"/>
      <c r="AQ15" s="447"/>
      <c r="AR15" s="447"/>
      <c r="AS15" s="447"/>
      <c r="AT15" s="447"/>
      <c r="AU15" s="447"/>
      <c r="AV15" s="447"/>
      <c r="AW15" s="447"/>
      <c r="AX15" s="447"/>
      <c r="AY15" s="447"/>
      <c r="AZ15" s="447"/>
      <c r="BA15" s="447"/>
      <c r="BB15" s="447"/>
      <c r="BC15" s="447"/>
      <c r="BD15" s="447"/>
      <c r="BE15" s="447"/>
      <c r="BF15" s="447"/>
      <c r="BG15" s="447"/>
      <c r="BH15" s="447"/>
      <c r="BI15" s="447"/>
      <c r="BJ15" s="447"/>
      <c r="BK15" s="447"/>
      <c r="BL15" s="447"/>
      <c r="BM15" s="447"/>
      <c r="BN15" s="447"/>
      <c r="BO15" s="447"/>
      <c r="BP15" s="447"/>
      <c r="BQ15" s="447"/>
      <c r="BR15" s="447"/>
      <c r="BS15" s="447"/>
      <c r="BT15" s="447"/>
      <c r="BU15" s="447"/>
      <c r="BV15" s="447"/>
      <c r="BW15" s="447"/>
      <c r="BX15" s="447"/>
      <c r="BY15" s="447"/>
      <c r="BZ15" s="447"/>
      <c r="CA15" s="447"/>
      <c r="CB15" s="447"/>
      <c r="CC15" s="447"/>
      <c r="CD15" s="447"/>
      <c r="CE15" s="447"/>
      <c r="CF15" s="447"/>
      <c r="CG15" s="447"/>
      <c r="CH15" s="447"/>
      <c r="CI15" s="447"/>
      <c r="CJ15" s="447"/>
      <c r="CK15" s="447"/>
      <c r="CL15" s="447"/>
      <c r="CM15" s="447"/>
      <c r="CN15" s="447"/>
      <c r="CO15" s="447"/>
      <c r="CP15" s="447"/>
      <c r="CQ15" s="447"/>
      <c r="CR15" s="447"/>
      <c r="CS15" s="447"/>
      <c r="CT15" s="447"/>
      <c r="CU15" s="447"/>
      <c r="CV15" s="447"/>
      <c r="CW15" s="447"/>
      <c r="CX15" s="447"/>
      <c r="CY15" s="447"/>
      <c r="CZ15" s="447"/>
      <c r="DA15" s="447"/>
      <c r="DB15" s="447"/>
      <c r="DC15" s="447"/>
      <c r="DD15" s="447"/>
      <c r="DE15" s="447"/>
      <c r="DF15" s="447"/>
      <c r="DG15" s="447"/>
      <c r="DH15" s="447"/>
      <c r="DI15" s="447"/>
      <c r="DJ15" s="447"/>
      <c r="DK15" s="447"/>
      <c r="DL15" s="447"/>
      <c r="DM15" s="447"/>
      <c r="DN15" s="447"/>
      <c r="DO15" s="447"/>
      <c r="DP15" s="447"/>
      <c r="DQ15" s="447"/>
      <c r="DR15" s="447"/>
      <c r="DS15" s="447"/>
      <c r="DT15" s="447"/>
      <c r="DU15" s="447"/>
      <c r="DV15" s="447"/>
      <c r="DW15" s="447"/>
      <c r="DX15" s="447"/>
      <c r="DY15" s="447"/>
      <c r="DZ15" s="447"/>
      <c r="EA15" s="447"/>
      <c r="EB15" s="447"/>
      <c r="EC15" s="447"/>
      <c r="ED15" s="447"/>
      <c r="EE15" s="447"/>
      <c r="EF15" s="447"/>
      <c r="EG15" s="447"/>
      <c r="EH15" s="447"/>
      <c r="EI15" s="447"/>
      <c r="EJ15" s="447"/>
      <c r="EK15" s="447"/>
      <c r="EL15" s="447"/>
      <c r="EM15" s="447"/>
      <c r="EN15" s="447"/>
      <c r="EO15" s="447"/>
      <c r="EP15" s="447"/>
      <c r="EQ15" s="447"/>
      <c r="ER15" s="447"/>
      <c r="ES15" s="447"/>
      <c r="ET15" s="447"/>
      <c r="EU15" s="447"/>
      <c r="EV15" s="447"/>
      <c r="EW15" s="447"/>
      <c r="EX15" s="447"/>
      <c r="EY15" s="447"/>
      <c r="EZ15" s="447"/>
      <c r="FA15" s="447"/>
      <c r="FB15" s="447"/>
      <c r="FC15" s="447"/>
      <c r="FD15" s="447"/>
      <c r="FE15" s="447"/>
      <c r="FF15" s="447"/>
      <c r="FG15" s="447"/>
      <c r="FH15" s="447"/>
      <c r="FI15" s="447"/>
      <c r="FJ15" s="447"/>
      <c r="FK15" s="447"/>
      <c r="FL15" s="447"/>
      <c r="FM15" s="447"/>
      <c r="FN15" s="447"/>
      <c r="FO15" s="447"/>
      <c r="FP15" s="447"/>
      <c r="FQ15" s="447"/>
      <c r="FR15" s="447"/>
      <c r="FS15" s="447"/>
      <c r="FT15" s="447"/>
      <c r="FU15" s="447"/>
      <c r="FV15" s="447"/>
      <c r="FW15" s="447"/>
      <c r="FX15" s="447"/>
      <c r="FY15" s="447"/>
      <c r="FZ15" s="447"/>
      <c r="GA15" s="447"/>
      <c r="GB15" s="447"/>
      <c r="GC15" s="447"/>
      <c r="GD15" s="447"/>
      <c r="GE15" s="447"/>
      <c r="GF15" s="448"/>
    </row>
    <row r="16" spans="1:1450" s="409" customFormat="1" ht="14.1" customHeight="1" x14ac:dyDescent="0.25">
      <c r="B16" s="439" t="s">
        <v>7</v>
      </c>
      <c r="C16" s="454">
        <v>8.8000000000000007</v>
      </c>
      <c r="D16" s="454">
        <v>788.45</v>
      </c>
      <c r="E16" s="454">
        <v>5779.3</v>
      </c>
      <c r="F16" s="454">
        <v>16019.6</v>
      </c>
      <c r="G16" s="454">
        <v>22596.15</v>
      </c>
      <c r="H16" s="454">
        <v>15146.55</v>
      </c>
      <c r="I16" s="454">
        <v>17380.650000000001</v>
      </c>
      <c r="J16" s="454">
        <v>19088.849999999999</v>
      </c>
      <c r="K16" s="454">
        <v>51616.05</v>
      </c>
      <c r="L16" s="454">
        <v>20030.150000000001</v>
      </c>
      <c r="M16" s="454">
        <v>24106</v>
      </c>
      <c r="N16" s="454">
        <v>22253</v>
      </c>
      <c r="O16" s="454">
        <v>66389.149999999994</v>
      </c>
      <c r="P16" s="454">
        <v>24068.25</v>
      </c>
      <c r="Q16" s="454">
        <v>24640.3</v>
      </c>
      <c r="R16" s="454">
        <v>20890.55</v>
      </c>
      <c r="S16" s="454">
        <v>69599.100000000006</v>
      </c>
      <c r="T16" s="454">
        <v>23033.65</v>
      </c>
      <c r="U16" s="454">
        <v>22126.05</v>
      </c>
      <c r="V16" s="454">
        <v>34325</v>
      </c>
      <c r="W16" s="454">
        <v>79484.7</v>
      </c>
      <c r="X16" s="454">
        <v>267089</v>
      </c>
      <c r="Y16" s="454">
        <v>289685.15000000002</v>
      </c>
      <c r="Z16" s="454">
        <v>24420.3</v>
      </c>
      <c r="AA16" s="454">
        <v>24742.400000000001</v>
      </c>
      <c r="AB16" s="454">
        <v>31781.3</v>
      </c>
      <c r="AC16" s="454">
        <v>80944</v>
      </c>
      <c r="AD16" s="454">
        <v>26771.9</v>
      </c>
      <c r="AE16" s="454">
        <v>33248.65</v>
      </c>
      <c r="AF16" s="454">
        <v>27088.55</v>
      </c>
      <c r="AG16" s="454">
        <v>87109.1</v>
      </c>
      <c r="AH16" s="454">
        <v>29712.6</v>
      </c>
      <c r="AI16" s="454">
        <v>31237</v>
      </c>
      <c r="AJ16" s="454">
        <v>27933.45</v>
      </c>
      <c r="AK16" s="454">
        <v>88883.05</v>
      </c>
      <c r="AL16" s="454">
        <v>28751.45</v>
      </c>
      <c r="AM16" s="454">
        <v>26979.7</v>
      </c>
      <c r="AN16" s="454">
        <v>40428.75</v>
      </c>
      <c r="AO16" s="454">
        <v>96159.9</v>
      </c>
      <c r="AP16" s="454">
        <v>353096.05</v>
      </c>
      <c r="AQ16" s="454">
        <v>27558.65</v>
      </c>
      <c r="AR16" s="454">
        <v>26649.7</v>
      </c>
      <c r="AS16" s="454">
        <v>31448.3</v>
      </c>
      <c r="AT16" s="454">
        <v>85656.65</v>
      </c>
      <c r="AU16" s="454">
        <v>31458.799999999999</v>
      </c>
      <c r="AV16" s="454">
        <v>37750.15</v>
      </c>
      <c r="AW16" s="454">
        <v>27951.200000000001</v>
      </c>
      <c r="AX16" s="454">
        <v>97160.15</v>
      </c>
      <c r="AY16" s="454">
        <v>34893.35</v>
      </c>
      <c r="AZ16" s="454">
        <v>36240.400000000001</v>
      </c>
      <c r="BA16" s="454">
        <v>31843.3</v>
      </c>
      <c r="BB16" s="454">
        <v>102977.05</v>
      </c>
      <c r="BC16" s="454">
        <v>34121.199999999997</v>
      </c>
      <c r="BD16" s="454">
        <v>28846.3</v>
      </c>
      <c r="BE16" s="454">
        <v>47193.25</v>
      </c>
      <c r="BF16" s="454">
        <v>110160.75</v>
      </c>
      <c r="BG16" s="454">
        <v>395954.6</v>
      </c>
      <c r="BH16" s="454">
        <v>32103.15</v>
      </c>
      <c r="BI16" s="454">
        <v>32480.45</v>
      </c>
      <c r="BJ16" s="454">
        <v>41295.35</v>
      </c>
      <c r="BK16" s="454">
        <v>105878.95</v>
      </c>
      <c r="BL16" s="454">
        <v>42448.6</v>
      </c>
      <c r="BM16" s="454">
        <v>45169.45</v>
      </c>
      <c r="BN16" s="454">
        <v>36046.65</v>
      </c>
      <c r="BO16" s="454">
        <v>123664.7</v>
      </c>
      <c r="BP16" s="454">
        <v>47531.75</v>
      </c>
      <c r="BQ16" s="454">
        <v>45374.65</v>
      </c>
      <c r="BR16" s="454">
        <v>39473.699999999997</v>
      </c>
      <c r="BS16" s="454">
        <v>132380.1</v>
      </c>
      <c r="BT16" s="454">
        <v>45403.4</v>
      </c>
      <c r="BU16" s="454">
        <v>37546</v>
      </c>
      <c r="BV16" s="454">
        <v>60514.15</v>
      </c>
      <c r="BW16" s="454">
        <v>143463.54999999999</v>
      </c>
      <c r="BX16" s="454">
        <v>505387.3</v>
      </c>
      <c r="BY16" s="454">
        <v>36205.550000000003</v>
      </c>
      <c r="BZ16" s="454">
        <v>39740.050000000003</v>
      </c>
      <c r="CA16" s="454">
        <v>52909.2</v>
      </c>
      <c r="CB16" s="454">
        <v>128854.8</v>
      </c>
      <c r="CC16" s="454">
        <v>47500.75</v>
      </c>
      <c r="CD16" s="454">
        <v>63641.65</v>
      </c>
      <c r="CE16" s="454">
        <v>47334.35</v>
      </c>
      <c r="CF16" s="454">
        <v>158476.75</v>
      </c>
      <c r="CG16" s="454">
        <v>56584.3</v>
      </c>
      <c r="CH16" s="454">
        <v>56666.6</v>
      </c>
      <c r="CI16" s="454">
        <v>53873.25</v>
      </c>
      <c r="CJ16" s="454">
        <v>167124.15</v>
      </c>
      <c r="CK16" s="454">
        <v>55626.25</v>
      </c>
      <c r="CL16" s="454">
        <v>55415.15</v>
      </c>
      <c r="CM16" s="454">
        <v>79626.899999999994</v>
      </c>
      <c r="CN16" s="454">
        <v>190668.3</v>
      </c>
      <c r="CO16" s="454">
        <v>645124</v>
      </c>
      <c r="CP16" s="454">
        <v>45759.6</v>
      </c>
      <c r="CQ16" s="454">
        <v>58509.75</v>
      </c>
      <c r="CR16" s="454">
        <v>72187.55</v>
      </c>
      <c r="CS16" s="454">
        <v>176456.9</v>
      </c>
      <c r="CT16" s="454">
        <v>61973.85</v>
      </c>
      <c r="CU16" s="454">
        <v>72776.600000000006</v>
      </c>
      <c r="CV16" s="454">
        <v>54128.55</v>
      </c>
      <c r="CW16" s="454">
        <v>188879</v>
      </c>
      <c r="CX16" s="454">
        <v>65607.3</v>
      </c>
      <c r="CY16" s="454">
        <v>71152.95</v>
      </c>
      <c r="CZ16" s="454">
        <v>69365.75</v>
      </c>
      <c r="DA16" s="454">
        <v>206126</v>
      </c>
      <c r="DB16" s="454">
        <v>66379.8</v>
      </c>
      <c r="DC16" s="454">
        <v>65009.9</v>
      </c>
      <c r="DD16" s="454">
        <v>104330.9</v>
      </c>
      <c r="DE16" s="454">
        <v>235720.6</v>
      </c>
      <c r="DF16" s="454">
        <v>807182.5</v>
      </c>
      <c r="DG16" s="454">
        <v>62604.7</v>
      </c>
      <c r="DH16" s="454">
        <v>67087.649999999994</v>
      </c>
      <c r="DI16" s="454">
        <v>94088.35</v>
      </c>
      <c r="DJ16" s="454">
        <v>223780.7</v>
      </c>
      <c r="DK16" s="454">
        <v>77635.05</v>
      </c>
      <c r="DL16" s="454">
        <v>87089.2</v>
      </c>
      <c r="DM16" s="454">
        <v>75632</v>
      </c>
      <c r="DN16" s="454">
        <v>240356.25</v>
      </c>
      <c r="DO16" s="454">
        <v>75988.399999999994</v>
      </c>
      <c r="DP16" s="454">
        <v>92844.85</v>
      </c>
      <c r="DQ16" s="454">
        <v>78167.600000000006</v>
      </c>
      <c r="DR16" s="454">
        <v>247000.85</v>
      </c>
      <c r="DS16" s="454">
        <v>80550.55</v>
      </c>
      <c r="DT16" s="454">
        <v>73371.350000000006</v>
      </c>
      <c r="DU16" s="454">
        <v>118934.55</v>
      </c>
      <c r="DV16" s="454">
        <v>272856.45</v>
      </c>
      <c r="DW16" s="454">
        <v>983994.25</v>
      </c>
      <c r="DX16" s="454">
        <v>70555.45</v>
      </c>
      <c r="DY16" s="454">
        <v>77687.649999999994</v>
      </c>
      <c r="DZ16" s="454">
        <v>91329.8</v>
      </c>
      <c r="EA16" s="454">
        <v>93637.35</v>
      </c>
      <c r="EB16" s="454">
        <v>102764.05</v>
      </c>
      <c r="EC16" s="454">
        <v>77641.05</v>
      </c>
      <c r="ED16" s="454">
        <v>103163.3</v>
      </c>
      <c r="EE16" s="454">
        <v>91083.75</v>
      </c>
      <c r="EF16" s="454">
        <v>84950.35</v>
      </c>
      <c r="EG16" s="454">
        <v>86877.2</v>
      </c>
      <c r="EH16" s="454">
        <v>88665.85</v>
      </c>
      <c r="EI16" s="454">
        <v>132135.75</v>
      </c>
      <c r="EJ16" s="454">
        <v>88881.75</v>
      </c>
      <c r="EK16" s="454">
        <v>93189.5</v>
      </c>
      <c r="EL16" s="454">
        <v>107243.65</v>
      </c>
      <c r="EM16" s="454">
        <v>89824.75</v>
      </c>
      <c r="EN16" s="454">
        <v>86569.95</v>
      </c>
      <c r="EO16" s="454">
        <v>83321.95</v>
      </c>
      <c r="EP16" s="454">
        <v>104283.25</v>
      </c>
      <c r="EQ16" s="454">
        <v>92940.15</v>
      </c>
      <c r="ER16" s="454">
        <v>92206.55</v>
      </c>
      <c r="ES16" s="454">
        <v>97666.65</v>
      </c>
      <c r="ET16" s="454">
        <v>83960.35</v>
      </c>
      <c r="EU16" s="454">
        <v>127266.84999999999</v>
      </c>
      <c r="EV16" s="454">
        <v>3062.15</v>
      </c>
      <c r="EW16" s="454">
        <v>14928.1</v>
      </c>
      <c r="EX16" s="454">
        <v>48676.35</v>
      </c>
      <c r="EY16" s="454">
        <v>63161.3</v>
      </c>
      <c r="EZ16" s="454">
        <v>99692.15</v>
      </c>
      <c r="FA16" s="454">
        <v>98972.75</v>
      </c>
      <c r="FB16" s="454">
        <v>128504.95</v>
      </c>
      <c r="FC16" s="454">
        <v>120290.2</v>
      </c>
      <c r="FD16" s="454">
        <v>122149.5</v>
      </c>
      <c r="FE16" s="454">
        <v>107726.25</v>
      </c>
      <c r="FF16" s="454">
        <v>103631.85</v>
      </c>
      <c r="FG16" s="454">
        <v>181350.39999999999</v>
      </c>
      <c r="FH16" s="454">
        <v>131959.95000000001</v>
      </c>
      <c r="FI16" s="454">
        <v>114318.7</v>
      </c>
      <c r="FJ16" s="454">
        <v>149851.04999999999</v>
      </c>
      <c r="FK16" s="454">
        <v>122815.25</v>
      </c>
      <c r="FL16" s="454">
        <v>174272.35</v>
      </c>
      <c r="FM16" s="454">
        <v>128770.45</v>
      </c>
      <c r="FN16" s="454">
        <v>158283.1</v>
      </c>
      <c r="FO16" s="454">
        <v>135015.35</v>
      </c>
      <c r="FP16" s="454">
        <v>173803.2</v>
      </c>
      <c r="FQ16" s="454">
        <v>107489.55</v>
      </c>
      <c r="FR16" s="454">
        <v>143700.29999999999</v>
      </c>
      <c r="FS16" s="454">
        <v>192270.7</v>
      </c>
      <c r="FT16" s="454">
        <v>108395.35</v>
      </c>
      <c r="FU16" s="454">
        <v>117844.3</v>
      </c>
      <c r="FV16" s="454">
        <v>148255.85</v>
      </c>
      <c r="FW16" s="454">
        <v>136296.65</v>
      </c>
      <c r="FX16" s="454">
        <v>166780.04999999999</v>
      </c>
      <c r="FY16" s="454">
        <v>116446.35</v>
      </c>
      <c r="FZ16" s="454">
        <v>130037.35</v>
      </c>
      <c r="GA16" s="454">
        <v>136942.04999999999</v>
      </c>
      <c r="GB16" s="454">
        <v>142809.1</v>
      </c>
      <c r="GC16" s="454">
        <v>127008</v>
      </c>
      <c r="GD16" s="454">
        <v>122505.05</v>
      </c>
      <c r="GE16" s="454">
        <v>202555.6</v>
      </c>
      <c r="GF16" s="455">
        <v>105403.5</v>
      </c>
    </row>
    <row r="17" spans="2:188" s="409" customFormat="1" ht="14.1" customHeight="1" x14ac:dyDescent="0.25">
      <c r="B17" s="439" t="s">
        <v>6</v>
      </c>
      <c r="C17" s="454">
        <v>0.17499999999999999</v>
      </c>
      <c r="D17" s="454">
        <v>4.2051850000000002</v>
      </c>
      <c r="E17" s="454">
        <v>26.282</v>
      </c>
      <c r="F17" s="454">
        <v>27.4285</v>
      </c>
      <c r="G17" s="454">
        <v>58.090685000000001</v>
      </c>
      <c r="H17" s="454">
        <v>54.96</v>
      </c>
      <c r="I17" s="454">
        <v>54.999450000000003</v>
      </c>
      <c r="J17" s="454">
        <v>59.573799999999999</v>
      </c>
      <c r="K17" s="454">
        <v>169.53325000000001</v>
      </c>
      <c r="L17" s="454">
        <v>30.05</v>
      </c>
      <c r="M17" s="454">
        <v>28.01</v>
      </c>
      <c r="N17" s="454">
        <v>36.4</v>
      </c>
      <c r="O17" s="454">
        <v>94.46</v>
      </c>
      <c r="P17" s="454">
        <v>18.7255</v>
      </c>
      <c r="Q17" s="454">
        <v>113.8002</v>
      </c>
      <c r="R17" s="454">
        <v>107.0517</v>
      </c>
      <c r="S17" s="454">
        <v>239.57740000000001</v>
      </c>
      <c r="T17" s="454">
        <v>38.975000000000001</v>
      </c>
      <c r="U17" s="454">
        <v>64.658360000000002</v>
      </c>
      <c r="V17" s="454">
        <v>54.556376999999998</v>
      </c>
      <c r="W17" s="454">
        <v>158.18973700000001</v>
      </c>
      <c r="X17" s="454">
        <v>661.76038700000004</v>
      </c>
      <c r="Y17" s="454">
        <v>719.85107200000004</v>
      </c>
      <c r="Z17" s="454">
        <v>20.56</v>
      </c>
      <c r="AA17" s="454">
        <v>73.64</v>
      </c>
      <c r="AB17" s="454">
        <v>79.864999999999995</v>
      </c>
      <c r="AC17" s="454">
        <v>174.065</v>
      </c>
      <c r="AD17" s="454">
        <v>37.115814999999998</v>
      </c>
      <c r="AE17" s="454">
        <v>186.75002699999999</v>
      </c>
      <c r="AF17" s="454">
        <v>58.604999999999997</v>
      </c>
      <c r="AG17" s="454">
        <v>282.470842</v>
      </c>
      <c r="AH17" s="454">
        <v>107.02100299999999</v>
      </c>
      <c r="AI17" s="454">
        <v>101.962478</v>
      </c>
      <c r="AJ17" s="454">
        <v>27.535</v>
      </c>
      <c r="AK17" s="454">
        <v>236.51848100000001</v>
      </c>
      <c r="AL17" s="454">
        <v>119.512512</v>
      </c>
      <c r="AM17" s="454">
        <v>127.621551</v>
      </c>
      <c r="AN17" s="454">
        <v>119.074</v>
      </c>
      <c r="AO17" s="454">
        <v>366.20806299999998</v>
      </c>
      <c r="AP17" s="454">
        <v>1059.2623860000001</v>
      </c>
      <c r="AQ17" s="454">
        <v>98.62</v>
      </c>
      <c r="AR17" s="454">
        <v>112.78210799999999</v>
      </c>
      <c r="AS17" s="454">
        <v>76.516000000000005</v>
      </c>
      <c r="AT17" s="454">
        <v>287.91810800000002</v>
      </c>
      <c r="AU17" s="454">
        <v>85.957499999999996</v>
      </c>
      <c r="AV17" s="454">
        <v>99.924499999999995</v>
      </c>
      <c r="AW17" s="454">
        <v>162.79225299999999</v>
      </c>
      <c r="AX17" s="454">
        <v>348.67425300000002</v>
      </c>
      <c r="AY17" s="454">
        <v>72.322500000000005</v>
      </c>
      <c r="AZ17" s="454">
        <v>146.304</v>
      </c>
      <c r="BA17" s="454">
        <v>181.590743</v>
      </c>
      <c r="BB17" s="454">
        <v>400.217243</v>
      </c>
      <c r="BC17" s="454">
        <v>160.96</v>
      </c>
      <c r="BD17" s="454">
        <v>90.575000000000003</v>
      </c>
      <c r="BE17" s="454">
        <v>158.5275</v>
      </c>
      <c r="BF17" s="454">
        <v>410.0625</v>
      </c>
      <c r="BG17" s="454">
        <v>1446.872104</v>
      </c>
      <c r="BH17" s="454">
        <v>128.24549999999999</v>
      </c>
      <c r="BI17" s="454">
        <v>276.36500000000001</v>
      </c>
      <c r="BJ17" s="454">
        <v>393.25749999999999</v>
      </c>
      <c r="BK17" s="454">
        <v>797.86800000000005</v>
      </c>
      <c r="BL17" s="454">
        <v>213.975077</v>
      </c>
      <c r="BM17" s="454">
        <v>104.6695</v>
      </c>
      <c r="BN17" s="454">
        <v>659.72900000000004</v>
      </c>
      <c r="BO17" s="454">
        <v>978.37357699999995</v>
      </c>
      <c r="BP17" s="454">
        <v>548.00753799999995</v>
      </c>
      <c r="BQ17" s="454">
        <v>300.58716099999998</v>
      </c>
      <c r="BR17" s="454">
        <v>216.89268999999999</v>
      </c>
      <c r="BS17" s="454">
        <v>1065.4873889999999</v>
      </c>
      <c r="BT17" s="454">
        <v>205.75915000000001</v>
      </c>
      <c r="BU17" s="454">
        <v>243.82273799999999</v>
      </c>
      <c r="BV17" s="454">
        <v>193.221914</v>
      </c>
      <c r="BW17" s="454">
        <v>642.80380200000002</v>
      </c>
      <c r="BX17" s="454">
        <v>3484.532768</v>
      </c>
      <c r="BY17" s="454">
        <v>211.35650000000001</v>
      </c>
      <c r="BZ17" s="454">
        <v>244.27928900000001</v>
      </c>
      <c r="CA17" s="454">
        <v>393.75</v>
      </c>
      <c r="CB17" s="454">
        <v>849.38578900000005</v>
      </c>
      <c r="CC17" s="454">
        <v>253.13758200000001</v>
      </c>
      <c r="CD17" s="454">
        <v>312.61675000000002</v>
      </c>
      <c r="CE17" s="454">
        <v>309.79416400000002</v>
      </c>
      <c r="CF17" s="454">
        <v>875.548496</v>
      </c>
      <c r="CG17" s="454">
        <v>179.34675200000001</v>
      </c>
      <c r="CH17" s="454">
        <v>288.19559600000002</v>
      </c>
      <c r="CI17" s="454">
        <v>198.46572800000001</v>
      </c>
      <c r="CJ17" s="454">
        <v>666.00807599999996</v>
      </c>
      <c r="CK17" s="454">
        <v>147.821</v>
      </c>
      <c r="CL17" s="454">
        <v>266.45490000000001</v>
      </c>
      <c r="CM17" s="454">
        <v>267.45800000000003</v>
      </c>
      <c r="CN17" s="454">
        <v>681.73389999999995</v>
      </c>
      <c r="CO17" s="454">
        <v>3072.6762610000001</v>
      </c>
      <c r="CP17" s="454">
        <v>104.71684999999999</v>
      </c>
      <c r="CQ17" s="454">
        <v>215.86720500000001</v>
      </c>
      <c r="CR17" s="454">
        <v>213.46553499999999</v>
      </c>
      <c r="CS17" s="454">
        <v>534.04958999999997</v>
      </c>
      <c r="CT17" s="454">
        <v>276.44718999999998</v>
      </c>
      <c r="CU17" s="454">
        <v>210.67912000000001</v>
      </c>
      <c r="CV17" s="454">
        <v>139.911</v>
      </c>
      <c r="CW17" s="454">
        <v>627.03731000000005</v>
      </c>
      <c r="CX17" s="454">
        <v>225.45089999999999</v>
      </c>
      <c r="CY17" s="454">
        <v>316.5575</v>
      </c>
      <c r="CZ17" s="454">
        <v>176.51750000000001</v>
      </c>
      <c r="DA17" s="454">
        <v>718.52589999999998</v>
      </c>
      <c r="DB17" s="454">
        <v>296.180025</v>
      </c>
      <c r="DC17" s="454">
        <v>220.928845</v>
      </c>
      <c r="DD17" s="454">
        <v>290.802998</v>
      </c>
      <c r="DE17" s="454">
        <v>807.91186800000003</v>
      </c>
      <c r="DF17" s="454">
        <v>2687.524668</v>
      </c>
      <c r="DG17" s="454">
        <v>284.99</v>
      </c>
      <c r="DH17" s="454">
        <v>216.71299999999999</v>
      </c>
      <c r="DI17" s="454">
        <v>484.74299999999999</v>
      </c>
      <c r="DJ17" s="454">
        <v>986.44600000000003</v>
      </c>
      <c r="DK17" s="454">
        <v>439.96879999999999</v>
      </c>
      <c r="DL17" s="454">
        <v>342.74799999999999</v>
      </c>
      <c r="DM17" s="454">
        <v>432.38200000000001</v>
      </c>
      <c r="DN17" s="454">
        <v>1215.0988</v>
      </c>
      <c r="DO17" s="454">
        <v>254.72585999999998</v>
      </c>
      <c r="DP17" s="454">
        <v>208.72</v>
      </c>
      <c r="DQ17" s="454">
        <v>445.63865000000004</v>
      </c>
      <c r="DR17" s="454">
        <v>909.08451000000002</v>
      </c>
      <c r="DS17" s="454">
        <v>284.31400000000002</v>
      </c>
      <c r="DT17" s="454">
        <v>160.0292</v>
      </c>
      <c r="DU17" s="454">
        <v>297.83499999999998</v>
      </c>
      <c r="DV17" s="454">
        <v>742.17819999999995</v>
      </c>
      <c r="DW17" s="454">
        <v>3852.8075100000001</v>
      </c>
      <c r="DX17" s="454">
        <v>204.95075</v>
      </c>
      <c r="DY17" s="454">
        <v>203.59200000000001</v>
      </c>
      <c r="DZ17" s="454">
        <v>246.97595000000001</v>
      </c>
      <c r="EA17" s="454">
        <v>189.809</v>
      </c>
      <c r="EB17" s="454">
        <v>314.80720000000002</v>
      </c>
      <c r="EC17" s="454">
        <v>219.00675000000001</v>
      </c>
      <c r="ED17" s="454">
        <v>234.96077000000002</v>
      </c>
      <c r="EE17" s="454">
        <v>313.01703000000003</v>
      </c>
      <c r="EF17" s="454">
        <v>144.14160000000001</v>
      </c>
      <c r="EG17" s="454">
        <v>161.13124999999999</v>
      </c>
      <c r="EH17" s="454">
        <v>237.04214999999999</v>
      </c>
      <c r="EI17" s="454">
        <v>408.17260999999996</v>
      </c>
      <c r="EJ17" s="454">
        <v>456.89135999999996</v>
      </c>
      <c r="EK17" s="454">
        <v>260.93104999999997</v>
      </c>
      <c r="EL17" s="454">
        <v>272.73302000000001</v>
      </c>
      <c r="EM17" s="454">
        <v>245.24799999999999</v>
      </c>
      <c r="EN17" s="454">
        <v>456.85092000000003</v>
      </c>
      <c r="EO17" s="454">
        <v>194.41556</v>
      </c>
      <c r="EP17" s="454">
        <v>402.06799999999998</v>
      </c>
      <c r="EQ17" s="454">
        <v>463.09253999999999</v>
      </c>
      <c r="ER17" s="454">
        <v>665.64181000000008</v>
      </c>
      <c r="ES17" s="454">
        <v>425.39269999999999</v>
      </c>
      <c r="ET17" s="454">
        <v>556.81673000000001</v>
      </c>
      <c r="EU17" s="454">
        <v>0</v>
      </c>
      <c r="EV17" s="454">
        <v>16.048999999999999</v>
      </c>
      <c r="EW17" s="454">
        <v>91.892150000000015</v>
      </c>
      <c r="EX17" s="454">
        <v>456.12496999999996</v>
      </c>
      <c r="EY17" s="454">
        <v>674.75466999999992</v>
      </c>
      <c r="EZ17" s="454">
        <v>725.74069999999995</v>
      </c>
      <c r="FA17" s="454">
        <v>956.41903000000002</v>
      </c>
      <c r="FB17" s="454">
        <v>1775.98387</v>
      </c>
      <c r="FC17" s="454">
        <v>1729.62024</v>
      </c>
      <c r="FD17" s="454">
        <v>1674.1422</v>
      </c>
      <c r="FE17" s="454">
        <v>1833.3330100000001</v>
      </c>
      <c r="FF17" s="454">
        <v>1936.24711</v>
      </c>
      <c r="FG17" s="454">
        <v>2874.0539199999998</v>
      </c>
      <c r="FH17" s="454">
        <v>2052.1703499999999</v>
      </c>
      <c r="FI17" s="454">
        <v>2384.0933</v>
      </c>
      <c r="FJ17" s="454">
        <v>2151.64786</v>
      </c>
      <c r="FK17" s="454">
        <v>2391.6192900000001</v>
      </c>
      <c r="FL17" s="454">
        <v>3104.8339100000007</v>
      </c>
      <c r="FM17" s="454">
        <v>3517.7841899999999</v>
      </c>
      <c r="FN17" s="454">
        <v>2913.6766599999996</v>
      </c>
      <c r="FO17" s="454">
        <v>2575.5657000000001</v>
      </c>
      <c r="FP17" s="454">
        <v>2272.29513</v>
      </c>
      <c r="FQ17" s="454">
        <v>2976.6945700000001</v>
      </c>
      <c r="FR17" s="454">
        <v>2867.1116900000006</v>
      </c>
      <c r="FS17" s="454">
        <v>3248.1761900000001</v>
      </c>
      <c r="FT17" s="454">
        <v>3181.5333500000002</v>
      </c>
      <c r="FU17" s="454">
        <v>2960.3443499999998</v>
      </c>
      <c r="FV17" s="454">
        <v>5427.87129</v>
      </c>
      <c r="FW17" s="454">
        <v>5629.16237</v>
      </c>
      <c r="FX17" s="454">
        <v>7205.9009000000005</v>
      </c>
      <c r="FY17" s="454">
        <v>6632.1369699999996</v>
      </c>
      <c r="FZ17" s="454">
        <v>7341.3421899999994</v>
      </c>
      <c r="GA17" s="454">
        <v>9223.9414199999992</v>
      </c>
      <c r="GB17" s="454">
        <v>8128.4161599999989</v>
      </c>
      <c r="GC17" s="454">
        <v>8544.6864999999998</v>
      </c>
      <c r="GD17" s="454">
        <v>8115.4008300000005</v>
      </c>
      <c r="GE17" s="454">
        <v>11310.342630000001</v>
      </c>
      <c r="GF17" s="455">
        <v>8294.3747800000001</v>
      </c>
    </row>
    <row r="18" spans="2:188" s="409" customFormat="1" ht="14.1" customHeight="1" x14ac:dyDescent="0.25">
      <c r="B18" s="439" t="s">
        <v>211</v>
      </c>
      <c r="C18" s="454">
        <v>0</v>
      </c>
      <c r="D18" s="454">
        <v>0</v>
      </c>
      <c r="E18" s="454">
        <v>0</v>
      </c>
      <c r="F18" s="454">
        <v>0</v>
      </c>
      <c r="G18" s="454">
        <v>0</v>
      </c>
      <c r="H18" s="454">
        <v>0</v>
      </c>
      <c r="I18" s="454">
        <v>0</v>
      </c>
      <c r="J18" s="454">
        <v>0</v>
      </c>
      <c r="K18" s="454">
        <v>0</v>
      </c>
      <c r="L18" s="454">
        <v>0</v>
      </c>
      <c r="M18" s="454">
        <v>0</v>
      </c>
      <c r="N18" s="454">
        <v>0</v>
      </c>
      <c r="O18" s="454">
        <v>0</v>
      </c>
      <c r="P18" s="454">
        <v>0</v>
      </c>
      <c r="Q18" s="454">
        <v>0</v>
      </c>
      <c r="R18" s="454">
        <v>0</v>
      </c>
      <c r="S18" s="454">
        <v>0</v>
      </c>
      <c r="T18" s="454">
        <v>0</v>
      </c>
      <c r="U18" s="454">
        <v>0</v>
      </c>
      <c r="V18" s="454">
        <v>0</v>
      </c>
      <c r="W18" s="454">
        <v>0</v>
      </c>
      <c r="X18" s="454">
        <v>0</v>
      </c>
      <c r="Y18" s="454">
        <v>0</v>
      </c>
      <c r="Z18" s="454">
        <v>0</v>
      </c>
      <c r="AA18" s="454">
        <v>49.2</v>
      </c>
      <c r="AB18" s="454">
        <v>333.95</v>
      </c>
      <c r="AC18" s="454">
        <v>383.15</v>
      </c>
      <c r="AD18" s="454">
        <v>268.39999999999998</v>
      </c>
      <c r="AE18" s="454">
        <v>303.35000000000002</v>
      </c>
      <c r="AF18" s="454">
        <v>300.2</v>
      </c>
      <c r="AG18" s="454">
        <v>871.95</v>
      </c>
      <c r="AH18" s="454">
        <v>325.75</v>
      </c>
      <c r="AI18" s="454">
        <v>351.4</v>
      </c>
      <c r="AJ18" s="454">
        <v>313.45</v>
      </c>
      <c r="AK18" s="454">
        <v>990.6</v>
      </c>
      <c r="AL18" s="454">
        <v>324.55</v>
      </c>
      <c r="AM18" s="454">
        <v>306</v>
      </c>
      <c r="AN18" s="454">
        <v>392.8</v>
      </c>
      <c r="AO18" s="454">
        <v>1023.35</v>
      </c>
      <c r="AP18" s="454">
        <v>3269.05</v>
      </c>
      <c r="AQ18" s="454">
        <v>364.9</v>
      </c>
      <c r="AR18" s="454">
        <v>302.85000000000002</v>
      </c>
      <c r="AS18" s="454">
        <v>357.35</v>
      </c>
      <c r="AT18" s="454">
        <v>1025.0999999999999</v>
      </c>
      <c r="AU18" s="454">
        <v>335.8</v>
      </c>
      <c r="AV18" s="454">
        <v>331.65</v>
      </c>
      <c r="AW18" s="454">
        <v>313.64999999999998</v>
      </c>
      <c r="AX18" s="454">
        <v>981.1</v>
      </c>
      <c r="AY18" s="454">
        <v>389.3</v>
      </c>
      <c r="AZ18" s="454">
        <v>395</v>
      </c>
      <c r="BA18" s="454">
        <v>360.35</v>
      </c>
      <c r="BB18" s="454">
        <v>1144.6500000000001</v>
      </c>
      <c r="BC18" s="454">
        <v>339.6</v>
      </c>
      <c r="BD18" s="454">
        <v>274.95</v>
      </c>
      <c r="BE18" s="454">
        <v>404.6</v>
      </c>
      <c r="BF18" s="454">
        <v>1019.15</v>
      </c>
      <c r="BG18" s="454">
        <v>4170</v>
      </c>
      <c r="BH18" s="454">
        <v>329.9</v>
      </c>
      <c r="BI18" s="454">
        <v>302.55</v>
      </c>
      <c r="BJ18" s="454">
        <v>32.85</v>
      </c>
      <c r="BK18" s="454">
        <v>665.3</v>
      </c>
      <c r="BL18" s="454">
        <v>308.95</v>
      </c>
      <c r="BM18" s="454">
        <v>361.25</v>
      </c>
      <c r="BN18" s="454">
        <v>315.10000000000002</v>
      </c>
      <c r="BO18" s="454">
        <v>985.3</v>
      </c>
      <c r="BP18" s="454">
        <v>354.4</v>
      </c>
      <c r="BQ18" s="454">
        <v>374.7</v>
      </c>
      <c r="BR18" s="454">
        <v>347.1</v>
      </c>
      <c r="BS18" s="454">
        <v>1076.2</v>
      </c>
      <c r="BT18" s="454">
        <v>361.4</v>
      </c>
      <c r="BU18" s="454">
        <v>326.7</v>
      </c>
      <c r="BV18" s="454">
        <v>446.95</v>
      </c>
      <c r="BW18" s="454">
        <v>1135.05</v>
      </c>
      <c r="BX18" s="454">
        <v>3861.85</v>
      </c>
      <c r="BY18" s="454">
        <v>318</v>
      </c>
      <c r="BZ18" s="454">
        <v>276.2</v>
      </c>
      <c r="CA18" s="454">
        <v>393.75</v>
      </c>
      <c r="CB18" s="454">
        <v>987.95</v>
      </c>
      <c r="CC18" s="454">
        <v>350.1</v>
      </c>
      <c r="CD18" s="454">
        <v>436.5</v>
      </c>
      <c r="CE18" s="454">
        <v>333.95</v>
      </c>
      <c r="CF18" s="454">
        <v>1120.55</v>
      </c>
      <c r="CG18" s="454">
        <v>426.05</v>
      </c>
      <c r="CH18" s="454">
        <v>397.55</v>
      </c>
      <c r="CI18" s="454">
        <v>369.4</v>
      </c>
      <c r="CJ18" s="454">
        <v>1193</v>
      </c>
      <c r="CK18" s="454">
        <v>387.3</v>
      </c>
      <c r="CL18" s="454">
        <v>381.55</v>
      </c>
      <c r="CM18" s="454">
        <v>497.15</v>
      </c>
      <c r="CN18" s="454">
        <v>1266</v>
      </c>
      <c r="CO18" s="454">
        <v>4567.5</v>
      </c>
      <c r="CP18" s="454">
        <v>394</v>
      </c>
      <c r="CQ18" s="454">
        <v>418.5</v>
      </c>
      <c r="CR18" s="454">
        <v>444.5</v>
      </c>
      <c r="CS18" s="454">
        <v>1257</v>
      </c>
      <c r="CT18" s="454">
        <v>424.2</v>
      </c>
      <c r="CU18" s="454">
        <v>463.7</v>
      </c>
      <c r="CV18" s="454">
        <v>397</v>
      </c>
      <c r="CW18" s="454">
        <v>1284.9000000000001</v>
      </c>
      <c r="CX18" s="454">
        <v>452.3</v>
      </c>
      <c r="CY18" s="454">
        <v>472.05</v>
      </c>
      <c r="CZ18" s="454">
        <v>463.2</v>
      </c>
      <c r="DA18" s="454">
        <v>1387.55</v>
      </c>
      <c r="DB18" s="454">
        <v>450.45</v>
      </c>
      <c r="DC18" s="454">
        <v>384.9</v>
      </c>
      <c r="DD18" s="454">
        <v>541.04999999999995</v>
      </c>
      <c r="DE18" s="454">
        <v>1376.4</v>
      </c>
      <c r="DF18" s="454">
        <v>5305.85</v>
      </c>
      <c r="DG18" s="454">
        <v>67.650000000000006</v>
      </c>
      <c r="DH18" s="454">
        <v>271.55</v>
      </c>
      <c r="DI18" s="454">
        <v>398.2</v>
      </c>
      <c r="DJ18" s="454">
        <v>737.4</v>
      </c>
      <c r="DK18" s="454">
        <v>382.55</v>
      </c>
      <c r="DL18" s="454">
        <v>388.7</v>
      </c>
      <c r="DM18" s="454">
        <v>359.45</v>
      </c>
      <c r="DN18" s="454">
        <v>1130.7</v>
      </c>
      <c r="DO18" s="454">
        <v>343.3</v>
      </c>
      <c r="DP18" s="454">
        <v>393.45</v>
      </c>
      <c r="DQ18" s="454">
        <v>355.25</v>
      </c>
      <c r="DR18" s="454">
        <v>1092</v>
      </c>
      <c r="DS18" s="454">
        <v>383.25</v>
      </c>
      <c r="DT18" s="454">
        <v>309.95</v>
      </c>
      <c r="DU18" s="454">
        <v>402.25</v>
      </c>
      <c r="DV18" s="454">
        <v>1095.45</v>
      </c>
      <c r="DW18" s="454">
        <v>4055.55</v>
      </c>
      <c r="DX18" s="454">
        <v>309.3</v>
      </c>
      <c r="DY18" s="454">
        <v>294.39999999999998</v>
      </c>
      <c r="DZ18" s="454">
        <v>347.85</v>
      </c>
      <c r="EA18" s="454">
        <v>362.8</v>
      </c>
      <c r="EB18" s="454">
        <v>364.5</v>
      </c>
      <c r="EC18" s="454">
        <v>313.55</v>
      </c>
      <c r="ED18" s="454">
        <v>340.3</v>
      </c>
      <c r="EE18" s="454">
        <v>323.45</v>
      </c>
      <c r="EF18" s="454">
        <v>320.35000000000002</v>
      </c>
      <c r="EG18" s="454">
        <v>303.75</v>
      </c>
      <c r="EH18" s="454">
        <v>303.3</v>
      </c>
      <c r="EI18" s="454">
        <v>70.55</v>
      </c>
      <c r="EJ18" s="454">
        <v>222.05</v>
      </c>
      <c r="EK18" s="454">
        <v>270.55</v>
      </c>
      <c r="EL18" s="454">
        <v>346</v>
      </c>
      <c r="EM18" s="454">
        <v>327.39999999999998</v>
      </c>
      <c r="EN18" s="454">
        <v>356.15</v>
      </c>
      <c r="EO18" s="454">
        <v>288.14999999999998</v>
      </c>
      <c r="EP18" s="454">
        <v>312.85000000000002</v>
      </c>
      <c r="EQ18" s="454">
        <v>254.55</v>
      </c>
      <c r="ER18" s="454">
        <v>267.89999999999998</v>
      </c>
      <c r="ES18" s="454">
        <v>289.25</v>
      </c>
      <c r="ET18" s="454">
        <v>163.6</v>
      </c>
      <c r="EU18" s="454">
        <v>0.2</v>
      </c>
      <c r="EV18" s="454">
        <v>2.8849999999999998</v>
      </c>
      <c r="EW18" s="454">
        <v>17.555</v>
      </c>
      <c r="EX18" s="454">
        <v>128.97200000000001</v>
      </c>
      <c r="EY18" s="454">
        <v>178.422</v>
      </c>
      <c r="EZ18" s="454">
        <v>318.43900000000002</v>
      </c>
      <c r="FA18" s="454">
        <v>328.31225000000001</v>
      </c>
      <c r="FB18" s="454">
        <v>334.65100000000001</v>
      </c>
      <c r="FC18" s="454">
        <v>392.09</v>
      </c>
      <c r="FD18" s="454">
        <v>367.25200000000001</v>
      </c>
      <c r="FE18" s="454">
        <v>401.40499999999997</v>
      </c>
      <c r="FF18" s="454">
        <v>410.1</v>
      </c>
      <c r="FG18" s="454">
        <v>539.15899999999999</v>
      </c>
      <c r="FH18" s="454">
        <v>480.42599999999999</v>
      </c>
      <c r="FI18" s="454">
        <v>413.46300000000002</v>
      </c>
      <c r="FJ18" s="454">
        <v>493.96</v>
      </c>
      <c r="FK18" s="454">
        <v>505.791</v>
      </c>
      <c r="FL18" s="454">
        <v>480.113</v>
      </c>
      <c r="FM18" s="454">
        <v>548.50199999999995</v>
      </c>
      <c r="FN18" s="454">
        <v>505.55099999999999</v>
      </c>
      <c r="FO18" s="454">
        <v>536.31700000000001</v>
      </c>
      <c r="FP18" s="454">
        <v>509.88902999999999</v>
      </c>
      <c r="FQ18" s="454">
        <v>471.07840000000004</v>
      </c>
      <c r="FR18" s="454">
        <v>510.34699999999998</v>
      </c>
      <c r="FS18" s="454">
        <v>737.07222999999999</v>
      </c>
      <c r="FT18" s="454">
        <v>543.76149999999996</v>
      </c>
      <c r="FU18" s="454">
        <v>537.99699999999996</v>
      </c>
      <c r="FV18" s="454">
        <v>610.86427000000003</v>
      </c>
      <c r="FW18" s="454">
        <v>599.49635000000001</v>
      </c>
      <c r="FX18" s="454">
        <v>670.09071999999992</v>
      </c>
      <c r="FY18" s="454">
        <v>557.79476</v>
      </c>
      <c r="FZ18" s="454">
        <v>552.88800000000003</v>
      </c>
      <c r="GA18" s="454">
        <v>587.64281000000005</v>
      </c>
      <c r="GB18" s="454">
        <v>605.11964</v>
      </c>
      <c r="GC18" s="454">
        <v>541.60447999999997</v>
      </c>
      <c r="GD18" s="454">
        <v>530.50777000000005</v>
      </c>
      <c r="GE18" s="454">
        <v>803.01426000000004</v>
      </c>
      <c r="GF18" s="455">
        <v>572.00000999999997</v>
      </c>
    </row>
    <row r="19" spans="2:188" s="409" customFormat="1" ht="14.1" customHeight="1" x14ac:dyDescent="0.25">
      <c r="B19" s="458" t="s">
        <v>8</v>
      </c>
      <c r="C19" s="454">
        <v>0</v>
      </c>
      <c r="D19" s="454">
        <v>0</v>
      </c>
      <c r="E19" s="454">
        <v>0</v>
      </c>
      <c r="F19" s="454">
        <v>0</v>
      </c>
      <c r="G19" s="454">
        <v>0</v>
      </c>
      <c r="H19" s="454">
        <v>0</v>
      </c>
      <c r="I19" s="454">
        <v>0</v>
      </c>
      <c r="J19" s="454">
        <v>0</v>
      </c>
      <c r="K19" s="454">
        <v>0</v>
      </c>
      <c r="L19" s="454">
        <v>0</v>
      </c>
      <c r="M19" s="454">
        <v>0</v>
      </c>
      <c r="N19" s="454">
        <v>0</v>
      </c>
      <c r="O19" s="454">
        <v>0</v>
      </c>
      <c r="P19" s="454">
        <v>0</v>
      </c>
      <c r="Q19" s="454">
        <v>0</v>
      </c>
      <c r="R19" s="454">
        <v>0</v>
      </c>
      <c r="S19" s="454">
        <v>0</v>
      </c>
      <c r="T19" s="454">
        <v>0</v>
      </c>
      <c r="U19" s="454">
        <v>0</v>
      </c>
      <c r="V19" s="454">
        <v>0</v>
      </c>
      <c r="W19" s="454">
        <v>0</v>
      </c>
      <c r="X19" s="454">
        <v>0</v>
      </c>
      <c r="Y19" s="454">
        <v>0</v>
      </c>
      <c r="Z19" s="454">
        <v>0</v>
      </c>
      <c r="AA19" s="454">
        <v>0</v>
      </c>
      <c r="AB19" s="454">
        <v>0</v>
      </c>
      <c r="AC19" s="454">
        <v>0</v>
      </c>
      <c r="AD19" s="454">
        <v>0</v>
      </c>
      <c r="AE19" s="454">
        <v>0</v>
      </c>
      <c r="AF19" s="454">
        <v>0</v>
      </c>
      <c r="AG19" s="454">
        <v>0</v>
      </c>
      <c r="AH19" s="454">
        <v>0</v>
      </c>
      <c r="AI19" s="454">
        <v>0</v>
      </c>
      <c r="AJ19" s="454">
        <v>0</v>
      </c>
      <c r="AK19" s="454">
        <v>0</v>
      </c>
      <c r="AL19" s="454">
        <v>0</v>
      </c>
      <c r="AM19" s="454">
        <v>0</v>
      </c>
      <c r="AN19" s="454">
        <v>0</v>
      </c>
      <c r="AO19" s="454">
        <v>0</v>
      </c>
      <c r="AP19" s="454">
        <v>0</v>
      </c>
      <c r="AQ19" s="454">
        <v>0</v>
      </c>
      <c r="AR19" s="454">
        <v>0</v>
      </c>
      <c r="AS19" s="454">
        <v>0</v>
      </c>
      <c r="AT19" s="454">
        <v>0</v>
      </c>
      <c r="AU19" s="454">
        <v>0</v>
      </c>
      <c r="AV19" s="454">
        <v>0</v>
      </c>
      <c r="AW19" s="454">
        <v>0</v>
      </c>
      <c r="AX19" s="454">
        <v>0</v>
      </c>
      <c r="AY19" s="454">
        <v>0</v>
      </c>
      <c r="AZ19" s="454">
        <v>0</v>
      </c>
      <c r="BA19" s="454">
        <v>0</v>
      </c>
      <c r="BB19" s="454">
        <v>0</v>
      </c>
      <c r="BC19" s="454">
        <v>0</v>
      </c>
      <c r="BD19" s="454">
        <v>0</v>
      </c>
      <c r="BE19" s="454">
        <v>0</v>
      </c>
      <c r="BF19" s="454">
        <v>0</v>
      </c>
      <c r="BG19" s="454">
        <v>0</v>
      </c>
      <c r="BH19" s="454">
        <v>0</v>
      </c>
      <c r="BI19" s="454">
        <v>0</v>
      </c>
      <c r="BJ19" s="454">
        <v>0</v>
      </c>
      <c r="BK19" s="454">
        <v>0</v>
      </c>
      <c r="BL19" s="454">
        <v>0</v>
      </c>
      <c r="BM19" s="454">
        <v>0</v>
      </c>
      <c r="BN19" s="454">
        <v>0</v>
      </c>
      <c r="BO19" s="454">
        <v>0</v>
      </c>
      <c r="BP19" s="454">
        <v>0</v>
      </c>
      <c r="BQ19" s="454">
        <v>0</v>
      </c>
      <c r="BR19" s="454">
        <v>0</v>
      </c>
      <c r="BS19" s="454">
        <v>0</v>
      </c>
      <c r="BT19" s="454">
        <v>0</v>
      </c>
      <c r="BU19" s="454">
        <v>0</v>
      </c>
      <c r="BV19" s="454">
        <v>0</v>
      </c>
      <c r="BW19" s="454">
        <v>0</v>
      </c>
      <c r="BX19" s="454">
        <v>0</v>
      </c>
      <c r="BY19" s="454">
        <v>0</v>
      </c>
      <c r="BZ19" s="454">
        <v>0</v>
      </c>
      <c r="CA19" s="454">
        <v>0</v>
      </c>
      <c r="CB19" s="454">
        <v>0</v>
      </c>
      <c r="CC19" s="454">
        <v>0</v>
      </c>
      <c r="CD19" s="454">
        <v>0</v>
      </c>
      <c r="CE19" s="454">
        <v>0</v>
      </c>
      <c r="CF19" s="454">
        <v>0</v>
      </c>
      <c r="CG19" s="454">
        <v>0</v>
      </c>
      <c r="CH19" s="454">
        <v>0</v>
      </c>
      <c r="CI19" s="454">
        <v>0</v>
      </c>
      <c r="CJ19" s="454">
        <v>0</v>
      </c>
      <c r="CK19" s="454">
        <v>0</v>
      </c>
      <c r="CL19" s="454">
        <v>0</v>
      </c>
      <c r="CM19" s="454">
        <v>0</v>
      </c>
      <c r="CN19" s="454">
        <v>0</v>
      </c>
      <c r="CO19" s="454">
        <v>0</v>
      </c>
      <c r="CP19" s="454">
        <v>0</v>
      </c>
      <c r="CQ19" s="454">
        <v>0</v>
      </c>
      <c r="CR19" s="454">
        <v>0</v>
      </c>
      <c r="CS19" s="454">
        <v>0</v>
      </c>
      <c r="CT19" s="454">
        <v>0</v>
      </c>
      <c r="CU19" s="454">
        <v>0</v>
      </c>
      <c r="CV19" s="454">
        <v>0</v>
      </c>
      <c r="CW19" s="454">
        <v>0</v>
      </c>
      <c r="CX19" s="454">
        <v>0</v>
      </c>
      <c r="CY19" s="454">
        <v>0</v>
      </c>
      <c r="CZ19" s="454">
        <v>0</v>
      </c>
      <c r="DA19" s="454">
        <v>0</v>
      </c>
      <c r="DB19" s="454">
        <v>0</v>
      </c>
      <c r="DC19" s="454">
        <v>0</v>
      </c>
      <c r="DD19" s="454">
        <v>0</v>
      </c>
      <c r="DE19" s="454">
        <v>0</v>
      </c>
      <c r="DF19" s="454">
        <v>0</v>
      </c>
      <c r="DG19" s="454">
        <v>0</v>
      </c>
      <c r="DH19" s="454">
        <v>0</v>
      </c>
      <c r="DI19" s="454">
        <v>0</v>
      </c>
      <c r="DJ19" s="454">
        <v>0</v>
      </c>
      <c r="DK19" s="454">
        <v>0</v>
      </c>
      <c r="DL19" s="454">
        <v>0</v>
      </c>
      <c r="DM19" s="454">
        <v>0</v>
      </c>
      <c r="DN19" s="454">
        <v>0</v>
      </c>
      <c r="DO19" s="454">
        <v>0</v>
      </c>
      <c r="DP19" s="454">
        <v>0</v>
      </c>
      <c r="DQ19" s="454">
        <v>0</v>
      </c>
      <c r="DR19" s="454">
        <v>0</v>
      </c>
      <c r="DS19" s="454">
        <v>0</v>
      </c>
      <c r="DT19" s="454">
        <v>0</v>
      </c>
      <c r="DU19" s="454">
        <v>0</v>
      </c>
      <c r="DV19" s="454">
        <v>0</v>
      </c>
      <c r="DW19" s="454">
        <v>0</v>
      </c>
      <c r="DX19" s="454">
        <v>0</v>
      </c>
      <c r="DY19" s="454">
        <v>0</v>
      </c>
      <c r="DZ19" s="454">
        <v>0</v>
      </c>
      <c r="EA19" s="454">
        <v>0</v>
      </c>
      <c r="EB19" s="454">
        <v>0</v>
      </c>
      <c r="EC19" s="454">
        <v>0</v>
      </c>
      <c r="ED19" s="454">
        <v>0</v>
      </c>
      <c r="EE19" s="454">
        <v>0</v>
      </c>
      <c r="EF19" s="454">
        <v>0</v>
      </c>
      <c r="EG19" s="454">
        <v>0</v>
      </c>
      <c r="EH19" s="454">
        <v>0</v>
      </c>
      <c r="EI19" s="454">
        <v>0</v>
      </c>
      <c r="EJ19" s="454">
        <v>0</v>
      </c>
      <c r="EK19" s="454">
        <v>0</v>
      </c>
      <c r="EL19" s="454">
        <v>0</v>
      </c>
      <c r="EM19" s="454">
        <v>0</v>
      </c>
      <c r="EN19" s="454">
        <v>0</v>
      </c>
      <c r="EO19" s="454">
        <v>0</v>
      </c>
      <c r="EP19" s="454">
        <v>0</v>
      </c>
      <c r="EQ19" s="454">
        <v>0</v>
      </c>
      <c r="ER19" s="454">
        <v>0</v>
      </c>
      <c r="ES19" s="454">
        <v>0</v>
      </c>
      <c r="ET19" s="454">
        <v>0</v>
      </c>
      <c r="EU19" s="454">
        <v>11.836039999999999</v>
      </c>
      <c r="EV19" s="454">
        <v>12.86952</v>
      </c>
      <c r="EW19" s="454">
        <v>18.476479999999999</v>
      </c>
      <c r="EX19" s="454">
        <v>66.018419999999992</v>
      </c>
      <c r="EY19" s="454">
        <v>54.022360000000013</v>
      </c>
      <c r="EZ19" s="454">
        <v>49.641330000000004</v>
      </c>
      <c r="FA19" s="454">
        <v>28.836449999999996</v>
      </c>
      <c r="FB19" s="454">
        <v>58.378829999999994</v>
      </c>
      <c r="FC19" s="454">
        <v>56.16422</v>
      </c>
      <c r="FD19" s="454">
        <v>83.164300000000011</v>
      </c>
      <c r="FE19" s="454">
        <v>81.897570000000002</v>
      </c>
      <c r="FF19" s="454">
        <v>75.303629999999998</v>
      </c>
      <c r="FG19" s="454">
        <v>115.88323</v>
      </c>
      <c r="FH19" s="454">
        <v>100.13637</v>
      </c>
      <c r="FI19" s="454">
        <v>105.62751000000002</v>
      </c>
      <c r="FJ19" s="454">
        <v>182.53778999999997</v>
      </c>
      <c r="FK19" s="454">
        <v>107.13573000000001</v>
      </c>
      <c r="FL19" s="454">
        <v>173.39140000000003</v>
      </c>
      <c r="FM19" s="454">
        <v>186.78561000000005</v>
      </c>
      <c r="FN19" s="454">
        <v>116.36252999999998</v>
      </c>
      <c r="FO19" s="454">
        <v>170.91019999999997</v>
      </c>
      <c r="FP19" s="454">
        <v>107.81216999999998</v>
      </c>
      <c r="FQ19" s="454">
        <v>153.79687000000004</v>
      </c>
      <c r="FR19" s="454">
        <v>153.71128999999999</v>
      </c>
      <c r="FS19" s="454">
        <v>112.80404</v>
      </c>
      <c r="FT19" s="454">
        <v>88.36345</v>
      </c>
      <c r="FU19" s="454">
        <v>21.432040000000001</v>
      </c>
      <c r="FV19" s="454">
        <v>159.89436000000001</v>
      </c>
      <c r="FW19" s="454">
        <v>85.137439999999998</v>
      </c>
      <c r="FX19" s="454">
        <v>196.59396000000001</v>
      </c>
      <c r="FY19" s="454">
        <v>92.489099999999979</v>
      </c>
      <c r="FZ19" s="454">
        <v>91.872269999999986</v>
      </c>
      <c r="GA19" s="454">
        <v>87.984479999999991</v>
      </c>
      <c r="GB19" s="454">
        <v>78.170789999999997</v>
      </c>
      <c r="GC19" s="454">
        <v>169.18610999999996</v>
      </c>
      <c r="GD19" s="454">
        <v>181.44710000000003</v>
      </c>
      <c r="GE19" s="454">
        <v>148.71861999999996</v>
      </c>
      <c r="GF19" s="455">
        <v>126.29400000000001</v>
      </c>
    </row>
    <row r="20" spans="2:188" s="409" customFormat="1" ht="14.1" customHeight="1" x14ac:dyDescent="0.25">
      <c r="B20" s="438" t="s">
        <v>207</v>
      </c>
      <c r="C20" s="447"/>
      <c r="D20" s="447"/>
      <c r="E20" s="447"/>
      <c r="F20" s="447"/>
      <c r="G20" s="447"/>
      <c r="H20" s="447"/>
      <c r="I20" s="447"/>
      <c r="J20" s="447"/>
      <c r="K20" s="447"/>
      <c r="L20" s="447"/>
      <c r="M20" s="447"/>
      <c r="N20" s="447"/>
      <c r="O20" s="447"/>
      <c r="P20" s="447"/>
      <c r="Q20" s="447"/>
      <c r="R20" s="447"/>
      <c r="S20" s="447"/>
      <c r="T20" s="447"/>
      <c r="U20" s="447"/>
      <c r="V20" s="447"/>
      <c r="W20" s="447"/>
      <c r="X20" s="447"/>
      <c r="Y20" s="447"/>
      <c r="Z20" s="447"/>
      <c r="AA20" s="447"/>
      <c r="AB20" s="447"/>
      <c r="AC20" s="447"/>
      <c r="AD20" s="447"/>
      <c r="AE20" s="447"/>
      <c r="AF20" s="447"/>
      <c r="AG20" s="447"/>
      <c r="AH20" s="447"/>
      <c r="AI20" s="447"/>
      <c r="AJ20" s="447"/>
      <c r="AK20" s="447"/>
      <c r="AL20" s="447"/>
      <c r="AM20" s="447"/>
      <c r="AN20" s="447"/>
      <c r="AO20" s="447"/>
      <c r="AP20" s="447"/>
      <c r="AQ20" s="447"/>
      <c r="AR20" s="447"/>
      <c r="AS20" s="447"/>
      <c r="AT20" s="447"/>
      <c r="AU20" s="447"/>
      <c r="AV20" s="447"/>
      <c r="AW20" s="447"/>
      <c r="AX20" s="447"/>
      <c r="AY20" s="447"/>
      <c r="AZ20" s="447"/>
      <c r="BA20" s="447"/>
      <c r="BB20" s="447"/>
      <c r="BC20" s="447"/>
      <c r="BD20" s="447"/>
      <c r="BE20" s="447"/>
      <c r="BF20" s="447"/>
      <c r="BG20" s="447"/>
      <c r="BH20" s="447"/>
      <c r="BI20" s="447"/>
      <c r="BJ20" s="447"/>
      <c r="BK20" s="447"/>
      <c r="BL20" s="447"/>
      <c r="BM20" s="447"/>
      <c r="BN20" s="447"/>
      <c r="BO20" s="447"/>
      <c r="BP20" s="447"/>
      <c r="BQ20" s="447"/>
      <c r="BR20" s="447"/>
      <c r="BS20" s="447"/>
      <c r="BT20" s="447"/>
      <c r="BU20" s="447"/>
      <c r="BV20" s="447"/>
      <c r="BW20" s="447"/>
      <c r="BX20" s="447"/>
      <c r="BY20" s="447"/>
      <c r="BZ20" s="447"/>
      <c r="CA20" s="447"/>
      <c r="CB20" s="447"/>
      <c r="CC20" s="447"/>
      <c r="CD20" s="447"/>
      <c r="CE20" s="447"/>
      <c r="CF20" s="447"/>
      <c r="CG20" s="447"/>
      <c r="CH20" s="447"/>
      <c r="CI20" s="447"/>
      <c r="CJ20" s="447"/>
      <c r="CK20" s="447"/>
      <c r="CL20" s="447"/>
      <c r="CM20" s="447"/>
      <c r="CN20" s="447"/>
      <c r="CO20" s="447"/>
      <c r="CP20" s="447"/>
      <c r="CQ20" s="447"/>
      <c r="CR20" s="447"/>
      <c r="CS20" s="447"/>
      <c r="CT20" s="447"/>
      <c r="CU20" s="447"/>
      <c r="CV20" s="447"/>
      <c r="CW20" s="447"/>
      <c r="CX20" s="447"/>
      <c r="CY20" s="447"/>
      <c r="CZ20" s="447"/>
      <c r="DA20" s="447"/>
      <c r="DB20" s="447"/>
      <c r="DC20" s="447"/>
      <c r="DD20" s="447"/>
      <c r="DE20" s="447"/>
      <c r="DF20" s="447"/>
      <c r="DG20" s="447"/>
      <c r="DH20" s="447"/>
      <c r="DI20" s="447"/>
      <c r="DJ20" s="447"/>
      <c r="DK20" s="447"/>
      <c r="DL20" s="447"/>
      <c r="DM20" s="447"/>
      <c r="DN20" s="447"/>
      <c r="DO20" s="447"/>
      <c r="DP20" s="447"/>
      <c r="DQ20" s="447"/>
      <c r="DR20" s="447"/>
      <c r="DS20" s="447"/>
      <c r="DT20" s="447"/>
      <c r="DU20" s="447"/>
      <c r="DV20" s="447"/>
      <c r="DW20" s="447"/>
      <c r="DX20" s="447"/>
      <c r="DY20" s="447"/>
      <c r="DZ20" s="447"/>
      <c r="EA20" s="447"/>
      <c r="EB20" s="447"/>
      <c r="EC20" s="447"/>
      <c r="ED20" s="447"/>
      <c r="EE20" s="447"/>
      <c r="EF20" s="447"/>
      <c r="EG20" s="447"/>
      <c r="EH20" s="447"/>
      <c r="EI20" s="447"/>
      <c r="EJ20" s="447"/>
      <c r="EK20" s="447"/>
      <c r="EL20" s="447"/>
      <c r="EM20" s="447"/>
      <c r="EN20" s="447"/>
      <c r="EO20" s="447"/>
      <c r="EP20" s="447"/>
      <c r="EQ20" s="447"/>
      <c r="ER20" s="447"/>
      <c r="ES20" s="447"/>
      <c r="ET20" s="447"/>
      <c r="EU20" s="447"/>
      <c r="EV20" s="447"/>
      <c r="EW20" s="447"/>
      <c r="EX20" s="447"/>
      <c r="EY20" s="447"/>
      <c r="EZ20" s="447"/>
      <c r="FA20" s="447"/>
      <c r="FB20" s="447"/>
      <c r="FC20" s="447"/>
      <c r="FD20" s="447"/>
      <c r="FE20" s="447"/>
      <c r="FF20" s="447"/>
      <c r="FG20" s="447"/>
      <c r="FH20" s="447"/>
      <c r="FI20" s="447"/>
      <c r="FJ20" s="447"/>
      <c r="FK20" s="447"/>
      <c r="FL20" s="447"/>
      <c r="FM20" s="447"/>
      <c r="FN20" s="447"/>
      <c r="FO20" s="447"/>
      <c r="FP20" s="447"/>
      <c r="FQ20" s="447"/>
      <c r="FR20" s="447"/>
      <c r="FS20" s="447"/>
      <c r="FT20" s="447"/>
      <c r="FU20" s="447"/>
      <c r="FV20" s="447"/>
      <c r="FW20" s="447"/>
      <c r="FX20" s="447"/>
      <c r="FY20" s="447"/>
      <c r="FZ20" s="447"/>
      <c r="GA20" s="447"/>
      <c r="GB20" s="447"/>
      <c r="GC20" s="447"/>
      <c r="GD20" s="447"/>
      <c r="GE20" s="447"/>
      <c r="GF20" s="448"/>
    </row>
    <row r="21" spans="2:188" s="409" customFormat="1" ht="14.1" customHeight="1" x14ac:dyDescent="0.25">
      <c r="B21" s="439" t="s">
        <v>57</v>
      </c>
      <c r="C21" s="447">
        <v>61</v>
      </c>
      <c r="D21" s="447">
        <v>669</v>
      </c>
      <c r="E21" s="447">
        <v>3429</v>
      </c>
      <c r="F21" s="447">
        <v>8155</v>
      </c>
      <c r="G21" s="447">
        <v>12314</v>
      </c>
      <c r="H21" s="447">
        <v>7632</v>
      </c>
      <c r="I21" s="447">
        <v>9138</v>
      </c>
      <c r="J21" s="447">
        <v>10370</v>
      </c>
      <c r="K21" s="447">
        <v>27140</v>
      </c>
      <c r="L21" s="447">
        <v>11858</v>
      </c>
      <c r="M21" s="447">
        <v>12956</v>
      </c>
      <c r="N21" s="447">
        <v>10941</v>
      </c>
      <c r="O21" s="447">
        <v>35755</v>
      </c>
      <c r="P21" s="447">
        <v>12909</v>
      </c>
      <c r="Q21" s="447">
        <v>13173</v>
      </c>
      <c r="R21" s="447">
        <v>11275</v>
      </c>
      <c r="S21" s="447">
        <v>37357</v>
      </c>
      <c r="T21" s="447">
        <v>12555</v>
      </c>
      <c r="U21" s="447">
        <v>11284</v>
      </c>
      <c r="V21" s="447">
        <v>19279</v>
      </c>
      <c r="W21" s="447">
        <v>43118</v>
      </c>
      <c r="X21" s="447">
        <v>143370</v>
      </c>
      <c r="Y21" s="447">
        <v>155684</v>
      </c>
      <c r="Z21" s="447">
        <v>10908</v>
      </c>
      <c r="AA21" s="447">
        <v>12680</v>
      </c>
      <c r="AB21" s="447">
        <v>16200</v>
      </c>
      <c r="AC21" s="447">
        <v>39788</v>
      </c>
      <c r="AD21" s="447">
        <v>12918</v>
      </c>
      <c r="AE21" s="447">
        <v>17060</v>
      </c>
      <c r="AF21" s="447">
        <v>12519</v>
      </c>
      <c r="AG21" s="447">
        <v>42497</v>
      </c>
      <c r="AH21" s="447">
        <v>16311</v>
      </c>
      <c r="AI21" s="447">
        <v>17267</v>
      </c>
      <c r="AJ21" s="447">
        <v>15117</v>
      </c>
      <c r="AK21" s="447">
        <v>48695</v>
      </c>
      <c r="AL21" s="447">
        <v>17738</v>
      </c>
      <c r="AM21" s="447">
        <v>15692</v>
      </c>
      <c r="AN21" s="447">
        <v>23193</v>
      </c>
      <c r="AO21" s="447">
        <v>56623</v>
      </c>
      <c r="AP21" s="447">
        <v>187603</v>
      </c>
      <c r="AQ21" s="447">
        <v>13253</v>
      </c>
      <c r="AR21" s="447">
        <v>15620</v>
      </c>
      <c r="AS21" s="447">
        <v>19508</v>
      </c>
      <c r="AT21" s="447">
        <v>48381</v>
      </c>
      <c r="AU21" s="447">
        <v>16622</v>
      </c>
      <c r="AV21" s="447">
        <v>21181</v>
      </c>
      <c r="AW21" s="447">
        <v>13659</v>
      </c>
      <c r="AX21" s="447">
        <v>51462</v>
      </c>
      <c r="AY21" s="447">
        <v>19409</v>
      </c>
      <c r="AZ21" s="447">
        <v>19708</v>
      </c>
      <c r="BA21" s="447">
        <v>16658</v>
      </c>
      <c r="BB21" s="447">
        <v>55775</v>
      </c>
      <c r="BC21" s="447">
        <v>18475</v>
      </c>
      <c r="BD21" s="447">
        <v>13365</v>
      </c>
      <c r="BE21" s="447">
        <v>24515</v>
      </c>
      <c r="BF21" s="447">
        <v>56355</v>
      </c>
      <c r="BG21" s="447">
        <v>211973</v>
      </c>
      <c r="BH21" s="447">
        <v>15572</v>
      </c>
      <c r="BI21" s="447">
        <v>14083</v>
      </c>
      <c r="BJ21" s="447">
        <v>17930</v>
      </c>
      <c r="BK21" s="447">
        <v>47585</v>
      </c>
      <c r="BL21" s="447">
        <v>18346</v>
      </c>
      <c r="BM21" s="447">
        <v>18069</v>
      </c>
      <c r="BN21" s="447">
        <v>17389</v>
      </c>
      <c r="BO21" s="447">
        <v>53804</v>
      </c>
      <c r="BP21" s="447">
        <v>20612</v>
      </c>
      <c r="BQ21" s="447">
        <v>19622</v>
      </c>
      <c r="BR21" s="447">
        <v>18566</v>
      </c>
      <c r="BS21" s="447">
        <v>58800</v>
      </c>
      <c r="BT21" s="447">
        <v>21396</v>
      </c>
      <c r="BU21" s="447">
        <v>18200</v>
      </c>
      <c r="BV21" s="447">
        <v>28637</v>
      </c>
      <c r="BW21" s="447">
        <v>68233</v>
      </c>
      <c r="BX21" s="447">
        <v>228422</v>
      </c>
      <c r="BY21" s="447">
        <v>15265</v>
      </c>
      <c r="BZ21" s="447">
        <v>22129</v>
      </c>
      <c r="CA21" s="447">
        <v>26668</v>
      </c>
      <c r="CB21" s="447">
        <v>64062</v>
      </c>
      <c r="CC21" s="447">
        <v>21195</v>
      </c>
      <c r="CD21" s="447">
        <v>36280</v>
      </c>
      <c r="CE21" s="447">
        <v>21110</v>
      </c>
      <c r="CF21" s="447">
        <v>78585</v>
      </c>
      <c r="CG21" s="447">
        <v>27495</v>
      </c>
      <c r="CH21" s="447">
        <v>29802</v>
      </c>
      <c r="CI21" s="447">
        <v>27588</v>
      </c>
      <c r="CJ21" s="447">
        <v>84885</v>
      </c>
      <c r="CK21" s="447">
        <v>30854</v>
      </c>
      <c r="CL21" s="447">
        <v>28414</v>
      </c>
      <c r="CM21" s="447">
        <v>41291</v>
      </c>
      <c r="CN21" s="447">
        <v>100559</v>
      </c>
      <c r="CO21" s="447">
        <v>328091</v>
      </c>
      <c r="CP21" s="447">
        <v>21162</v>
      </c>
      <c r="CQ21" s="447">
        <v>27700</v>
      </c>
      <c r="CR21" s="447">
        <v>28657</v>
      </c>
      <c r="CS21" s="447">
        <v>77519</v>
      </c>
      <c r="CT21" s="447">
        <v>26726</v>
      </c>
      <c r="CU21" s="447">
        <v>29237</v>
      </c>
      <c r="CV21" s="447">
        <v>24234</v>
      </c>
      <c r="CW21" s="447">
        <v>80197</v>
      </c>
      <c r="CX21" s="447">
        <v>32420</v>
      </c>
      <c r="CY21" s="447">
        <v>34988</v>
      </c>
      <c r="CZ21" s="447">
        <v>36229</v>
      </c>
      <c r="DA21" s="447">
        <v>103637</v>
      </c>
      <c r="DB21" s="447">
        <v>30808</v>
      </c>
      <c r="DC21" s="447">
        <v>32682</v>
      </c>
      <c r="DD21" s="447">
        <v>53566</v>
      </c>
      <c r="DE21" s="447">
        <v>117056</v>
      </c>
      <c r="DF21" s="447">
        <v>378409</v>
      </c>
      <c r="DG21" s="447">
        <v>30932</v>
      </c>
      <c r="DH21" s="447">
        <v>29249</v>
      </c>
      <c r="DI21" s="447">
        <v>42564</v>
      </c>
      <c r="DJ21" s="447">
        <v>102745</v>
      </c>
      <c r="DK21" s="447">
        <v>32829</v>
      </c>
      <c r="DL21" s="447">
        <v>39904</v>
      </c>
      <c r="DM21" s="447">
        <v>32541</v>
      </c>
      <c r="DN21" s="447">
        <v>105274</v>
      </c>
      <c r="DO21" s="447">
        <v>39210</v>
      </c>
      <c r="DP21" s="447">
        <v>45383</v>
      </c>
      <c r="DQ21" s="447">
        <v>34691</v>
      </c>
      <c r="DR21" s="447">
        <v>119284</v>
      </c>
      <c r="DS21" s="447">
        <v>36012</v>
      </c>
      <c r="DT21" s="447">
        <v>33607</v>
      </c>
      <c r="DU21" s="447">
        <v>56501</v>
      </c>
      <c r="DV21" s="447">
        <v>126120</v>
      </c>
      <c r="DW21" s="447">
        <v>453423</v>
      </c>
      <c r="DX21" s="447">
        <v>31314</v>
      </c>
      <c r="DY21" s="447">
        <v>30761</v>
      </c>
      <c r="DZ21" s="447">
        <v>38286</v>
      </c>
      <c r="EA21" s="447">
        <v>40602</v>
      </c>
      <c r="EB21" s="447">
        <v>45150</v>
      </c>
      <c r="EC21" s="447">
        <v>29938</v>
      </c>
      <c r="ED21" s="447">
        <v>42205</v>
      </c>
      <c r="EE21" s="447">
        <v>36757</v>
      </c>
      <c r="EF21" s="447">
        <v>35030</v>
      </c>
      <c r="EG21" s="447">
        <v>34355</v>
      </c>
      <c r="EH21" s="447">
        <v>36506</v>
      </c>
      <c r="EI21" s="447">
        <v>57193</v>
      </c>
      <c r="EJ21" s="447">
        <v>46968</v>
      </c>
      <c r="EK21" s="447">
        <v>38048</v>
      </c>
      <c r="EL21" s="447">
        <v>41956</v>
      </c>
      <c r="EM21" s="447">
        <v>35857</v>
      </c>
      <c r="EN21" s="447">
        <v>43169</v>
      </c>
      <c r="EO21" s="447">
        <v>37532</v>
      </c>
      <c r="EP21" s="447">
        <v>42510</v>
      </c>
      <c r="EQ21" s="447">
        <v>35953</v>
      </c>
      <c r="ER21" s="447">
        <v>35756</v>
      </c>
      <c r="ES21" s="447">
        <v>37490</v>
      </c>
      <c r="ET21" s="447">
        <v>33466</v>
      </c>
      <c r="EU21" s="447">
        <v>104</v>
      </c>
      <c r="EV21" s="447">
        <v>1027</v>
      </c>
      <c r="EW21" s="447">
        <v>4899</v>
      </c>
      <c r="EX21" s="447">
        <v>15142</v>
      </c>
      <c r="EY21" s="447">
        <v>20298</v>
      </c>
      <c r="EZ21" s="447">
        <v>39959</v>
      </c>
      <c r="FA21" s="447">
        <v>34380</v>
      </c>
      <c r="FB21" s="447">
        <v>43528</v>
      </c>
      <c r="FC21" s="447">
        <v>46153</v>
      </c>
      <c r="FD21" s="447">
        <v>41107</v>
      </c>
      <c r="FE21" s="447">
        <v>42010</v>
      </c>
      <c r="FF21" s="447">
        <v>40083</v>
      </c>
      <c r="FG21" s="447">
        <v>65275</v>
      </c>
      <c r="FH21" s="447">
        <v>50555</v>
      </c>
      <c r="FI21" s="447">
        <v>41436</v>
      </c>
      <c r="FJ21" s="447">
        <v>49649</v>
      </c>
      <c r="FK21" s="447">
        <v>46046</v>
      </c>
      <c r="FL21" s="447">
        <v>52853</v>
      </c>
      <c r="FM21" s="447">
        <v>46060</v>
      </c>
      <c r="FN21" s="447">
        <v>48571</v>
      </c>
      <c r="FO21" s="447">
        <v>46784</v>
      </c>
      <c r="FP21" s="447">
        <v>57588</v>
      </c>
      <c r="FQ21" s="447">
        <v>37048</v>
      </c>
      <c r="FR21" s="447">
        <v>44765</v>
      </c>
      <c r="FS21" s="447">
        <v>66692</v>
      </c>
      <c r="FT21" s="447">
        <v>38576</v>
      </c>
      <c r="FU21" s="447">
        <v>39009</v>
      </c>
      <c r="FV21" s="447">
        <v>54966</v>
      </c>
      <c r="FW21" s="447">
        <v>47373</v>
      </c>
      <c r="FX21" s="447">
        <v>50992</v>
      </c>
      <c r="FY21" s="447">
        <v>37916</v>
      </c>
      <c r="FZ21" s="447">
        <v>44365</v>
      </c>
      <c r="GA21" s="447">
        <v>48639</v>
      </c>
      <c r="GB21" s="447">
        <v>44357</v>
      </c>
      <c r="GC21" s="447">
        <v>41373</v>
      </c>
      <c r="GD21" s="447">
        <v>39726</v>
      </c>
      <c r="GE21" s="447">
        <v>60521</v>
      </c>
      <c r="GF21" s="448">
        <v>35696</v>
      </c>
    </row>
    <row r="22" spans="2:188" s="409" customFormat="1" ht="14.1" customHeight="1" x14ac:dyDescent="0.25">
      <c r="B22" s="439" t="s">
        <v>58</v>
      </c>
      <c r="C22" s="447">
        <v>127</v>
      </c>
      <c r="D22" s="447">
        <v>407</v>
      </c>
      <c r="E22" s="447">
        <v>1027</v>
      </c>
      <c r="F22" s="447">
        <v>1935</v>
      </c>
      <c r="G22" s="447">
        <v>3496</v>
      </c>
      <c r="H22" s="447">
        <v>1491</v>
      </c>
      <c r="I22" s="447">
        <v>1828</v>
      </c>
      <c r="J22" s="447">
        <v>2032</v>
      </c>
      <c r="K22" s="447">
        <v>5351</v>
      </c>
      <c r="L22" s="447">
        <v>2389</v>
      </c>
      <c r="M22" s="447">
        <v>2942</v>
      </c>
      <c r="N22" s="447">
        <v>2692</v>
      </c>
      <c r="O22" s="447">
        <v>8023</v>
      </c>
      <c r="P22" s="447">
        <v>2875</v>
      </c>
      <c r="Q22" s="447">
        <v>3133</v>
      </c>
      <c r="R22" s="447">
        <v>2633</v>
      </c>
      <c r="S22" s="447">
        <v>8641</v>
      </c>
      <c r="T22" s="447">
        <v>2930</v>
      </c>
      <c r="U22" s="447">
        <v>2844</v>
      </c>
      <c r="V22" s="447">
        <v>5541</v>
      </c>
      <c r="W22" s="447">
        <v>11315</v>
      </c>
      <c r="X22" s="447">
        <v>33330</v>
      </c>
      <c r="Y22" s="447">
        <v>36826</v>
      </c>
      <c r="Z22" s="447">
        <v>2806</v>
      </c>
      <c r="AA22" s="447">
        <v>3475</v>
      </c>
      <c r="AB22" s="447">
        <v>4366</v>
      </c>
      <c r="AC22" s="447">
        <v>10647</v>
      </c>
      <c r="AD22" s="447">
        <v>3421</v>
      </c>
      <c r="AE22" s="447">
        <v>4582</v>
      </c>
      <c r="AF22" s="447">
        <v>3662</v>
      </c>
      <c r="AG22" s="447">
        <v>11665</v>
      </c>
      <c r="AH22" s="447">
        <v>4293</v>
      </c>
      <c r="AI22" s="447">
        <v>4678</v>
      </c>
      <c r="AJ22" s="447">
        <v>4211</v>
      </c>
      <c r="AK22" s="447">
        <v>13182</v>
      </c>
      <c r="AL22" s="447">
        <v>5100</v>
      </c>
      <c r="AM22" s="447">
        <v>4449</v>
      </c>
      <c r="AN22" s="447">
        <v>7035</v>
      </c>
      <c r="AO22" s="447">
        <v>16584</v>
      </c>
      <c r="AP22" s="447">
        <v>52078</v>
      </c>
      <c r="AQ22" s="447">
        <v>3984</v>
      </c>
      <c r="AR22" s="447">
        <v>4788</v>
      </c>
      <c r="AS22" s="447">
        <v>5668</v>
      </c>
      <c r="AT22" s="447">
        <v>14440</v>
      </c>
      <c r="AU22" s="447">
        <v>5094</v>
      </c>
      <c r="AV22" s="447">
        <v>6398</v>
      </c>
      <c r="AW22" s="447">
        <v>4474</v>
      </c>
      <c r="AX22" s="447">
        <v>15966</v>
      </c>
      <c r="AY22" s="447">
        <v>5951</v>
      </c>
      <c r="AZ22" s="447">
        <v>6123</v>
      </c>
      <c r="BA22" s="447">
        <v>5041</v>
      </c>
      <c r="BB22" s="447">
        <v>17115</v>
      </c>
      <c r="BC22" s="447">
        <v>5685</v>
      </c>
      <c r="BD22" s="447">
        <v>4281</v>
      </c>
      <c r="BE22" s="447">
        <v>8497</v>
      </c>
      <c r="BF22" s="447">
        <v>18463</v>
      </c>
      <c r="BG22" s="447">
        <v>65984</v>
      </c>
      <c r="BH22" s="447">
        <v>5415</v>
      </c>
      <c r="BI22" s="447">
        <v>5169</v>
      </c>
      <c r="BJ22" s="447">
        <v>6266</v>
      </c>
      <c r="BK22" s="447">
        <v>16850</v>
      </c>
      <c r="BL22" s="447">
        <v>6034</v>
      </c>
      <c r="BM22" s="447">
        <v>6261</v>
      </c>
      <c r="BN22" s="447">
        <v>5914</v>
      </c>
      <c r="BO22" s="447">
        <v>18209</v>
      </c>
      <c r="BP22" s="447">
        <v>7218</v>
      </c>
      <c r="BQ22" s="447">
        <v>6854</v>
      </c>
      <c r="BR22" s="447">
        <v>6184</v>
      </c>
      <c r="BS22" s="447">
        <v>20256</v>
      </c>
      <c r="BT22" s="447">
        <v>7366</v>
      </c>
      <c r="BU22" s="447">
        <v>6111</v>
      </c>
      <c r="BV22" s="447">
        <v>10436</v>
      </c>
      <c r="BW22" s="447">
        <v>23913</v>
      </c>
      <c r="BX22" s="447">
        <v>79228</v>
      </c>
      <c r="BY22" s="447">
        <v>5155</v>
      </c>
      <c r="BZ22" s="447">
        <v>6854</v>
      </c>
      <c r="CA22" s="447">
        <v>8039</v>
      </c>
      <c r="CB22" s="447">
        <v>20048</v>
      </c>
      <c r="CC22" s="447">
        <v>6214</v>
      </c>
      <c r="CD22" s="447">
        <v>10743</v>
      </c>
      <c r="CE22" s="447">
        <v>6070</v>
      </c>
      <c r="CF22" s="447">
        <v>23027</v>
      </c>
      <c r="CG22" s="447">
        <v>8176</v>
      </c>
      <c r="CH22" s="447">
        <v>8444</v>
      </c>
      <c r="CI22" s="447">
        <v>7837</v>
      </c>
      <c r="CJ22" s="447">
        <v>24457</v>
      </c>
      <c r="CK22" s="447">
        <v>8702</v>
      </c>
      <c r="CL22" s="447">
        <v>8540</v>
      </c>
      <c r="CM22" s="447">
        <v>13517</v>
      </c>
      <c r="CN22" s="447">
        <v>30759</v>
      </c>
      <c r="CO22" s="447">
        <v>98291</v>
      </c>
      <c r="CP22" s="447">
        <v>6511</v>
      </c>
      <c r="CQ22" s="447">
        <v>9344</v>
      </c>
      <c r="CR22" s="447">
        <v>9946</v>
      </c>
      <c r="CS22" s="447">
        <v>25801</v>
      </c>
      <c r="CT22" s="447">
        <v>8985</v>
      </c>
      <c r="CU22" s="447">
        <v>9705</v>
      </c>
      <c r="CV22" s="447">
        <v>7251</v>
      </c>
      <c r="CW22" s="447">
        <v>25941</v>
      </c>
      <c r="CX22" s="447">
        <v>9759</v>
      </c>
      <c r="CY22" s="447">
        <v>10832</v>
      </c>
      <c r="CZ22" s="447">
        <v>11068</v>
      </c>
      <c r="DA22" s="447">
        <v>31659</v>
      </c>
      <c r="DB22" s="447">
        <v>9124</v>
      </c>
      <c r="DC22" s="447">
        <v>9244</v>
      </c>
      <c r="DD22" s="447">
        <v>16359</v>
      </c>
      <c r="DE22" s="447">
        <v>34727</v>
      </c>
      <c r="DF22" s="447">
        <v>118128</v>
      </c>
      <c r="DG22" s="447">
        <v>8986</v>
      </c>
      <c r="DH22" s="447">
        <v>8589</v>
      </c>
      <c r="DI22" s="447">
        <v>12208</v>
      </c>
      <c r="DJ22" s="447">
        <v>29783</v>
      </c>
      <c r="DK22" s="447">
        <v>9630</v>
      </c>
      <c r="DL22" s="447">
        <v>10959</v>
      </c>
      <c r="DM22" s="447">
        <v>8935</v>
      </c>
      <c r="DN22" s="447">
        <v>29524</v>
      </c>
      <c r="DO22" s="447">
        <v>9605</v>
      </c>
      <c r="DP22" s="447">
        <v>11824</v>
      </c>
      <c r="DQ22" s="447">
        <v>9206</v>
      </c>
      <c r="DR22" s="447">
        <v>30635</v>
      </c>
      <c r="DS22" s="447">
        <v>9322</v>
      </c>
      <c r="DT22" s="447">
        <v>8712</v>
      </c>
      <c r="DU22" s="447">
        <v>17177</v>
      </c>
      <c r="DV22" s="447">
        <v>35211</v>
      </c>
      <c r="DW22" s="447">
        <v>125153</v>
      </c>
      <c r="DX22" s="447">
        <v>8929</v>
      </c>
      <c r="DY22" s="447">
        <v>9446</v>
      </c>
      <c r="DZ22" s="447">
        <v>11469</v>
      </c>
      <c r="EA22" s="447">
        <v>12415</v>
      </c>
      <c r="EB22" s="447">
        <v>13244</v>
      </c>
      <c r="EC22" s="447">
        <v>8756</v>
      </c>
      <c r="ED22" s="447">
        <v>13051</v>
      </c>
      <c r="EE22" s="447">
        <v>10629</v>
      </c>
      <c r="EF22" s="447">
        <v>10648</v>
      </c>
      <c r="EG22" s="447">
        <v>10296</v>
      </c>
      <c r="EH22" s="447">
        <v>11469</v>
      </c>
      <c r="EI22" s="447">
        <v>19110</v>
      </c>
      <c r="EJ22" s="447">
        <v>14177</v>
      </c>
      <c r="EK22" s="447">
        <v>12339</v>
      </c>
      <c r="EL22" s="447">
        <v>13582</v>
      </c>
      <c r="EM22" s="447">
        <v>11139</v>
      </c>
      <c r="EN22" s="447">
        <v>14422</v>
      </c>
      <c r="EO22" s="447">
        <v>11669</v>
      </c>
      <c r="EP22" s="447">
        <v>13329</v>
      </c>
      <c r="EQ22" s="447">
        <v>12529</v>
      </c>
      <c r="ER22" s="447">
        <v>12006</v>
      </c>
      <c r="ES22" s="447">
        <v>13415</v>
      </c>
      <c r="ET22" s="447">
        <v>11883</v>
      </c>
      <c r="EU22" s="447">
        <v>50</v>
      </c>
      <c r="EV22" s="447">
        <v>338</v>
      </c>
      <c r="EW22" s="447">
        <v>1983</v>
      </c>
      <c r="EX22" s="447">
        <v>6441</v>
      </c>
      <c r="EY22" s="447">
        <v>7809</v>
      </c>
      <c r="EZ22" s="447">
        <v>14508</v>
      </c>
      <c r="FA22" s="447">
        <v>11961</v>
      </c>
      <c r="FB22" s="447">
        <v>16284</v>
      </c>
      <c r="FC22" s="447">
        <v>16457</v>
      </c>
      <c r="FD22" s="447">
        <v>13535</v>
      </c>
      <c r="FE22" s="447">
        <v>16232</v>
      </c>
      <c r="FF22" s="447">
        <v>15338</v>
      </c>
      <c r="FG22" s="447">
        <v>24717</v>
      </c>
      <c r="FH22" s="447">
        <v>18335</v>
      </c>
      <c r="FI22" s="447">
        <v>17035</v>
      </c>
      <c r="FJ22" s="447">
        <v>19332</v>
      </c>
      <c r="FK22" s="447">
        <v>19096</v>
      </c>
      <c r="FL22" s="447">
        <v>22240</v>
      </c>
      <c r="FM22" s="447">
        <v>18434</v>
      </c>
      <c r="FN22" s="447">
        <v>20650</v>
      </c>
      <c r="FO22" s="447">
        <v>19755</v>
      </c>
      <c r="FP22" s="447">
        <v>25597</v>
      </c>
      <c r="FQ22" s="447">
        <v>14022</v>
      </c>
      <c r="FR22" s="447">
        <v>18756</v>
      </c>
      <c r="FS22" s="447">
        <v>31270</v>
      </c>
      <c r="FT22" s="447">
        <v>15009</v>
      </c>
      <c r="FU22" s="447">
        <v>17203</v>
      </c>
      <c r="FV22" s="447">
        <v>24913</v>
      </c>
      <c r="FW22" s="447">
        <v>22266</v>
      </c>
      <c r="FX22" s="447">
        <v>24377</v>
      </c>
      <c r="FY22" s="447">
        <v>17962</v>
      </c>
      <c r="FZ22" s="447">
        <v>19662</v>
      </c>
      <c r="GA22" s="447">
        <v>24034</v>
      </c>
      <c r="GB22" s="447">
        <v>22757</v>
      </c>
      <c r="GC22" s="447">
        <v>20288</v>
      </c>
      <c r="GD22" s="447">
        <v>19417</v>
      </c>
      <c r="GE22" s="447">
        <v>29873</v>
      </c>
      <c r="GF22" s="448">
        <v>15741</v>
      </c>
    </row>
    <row r="23" spans="2:188" s="409" customFormat="1" ht="14.1" customHeight="1" x14ac:dyDescent="0.25">
      <c r="B23" s="439" t="s">
        <v>117</v>
      </c>
      <c r="C23" s="447">
        <v>62</v>
      </c>
      <c r="D23" s="447">
        <v>86</v>
      </c>
      <c r="E23" s="447">
        <v>110</v>
      </c>
      <c r="F23" s="447">
        <v>86</v>
      </c>
      <c r="G23" s="447">
        <v>344</v>
      </c>
      <c r="H23" s="447">
        <v>109</v>
      </c>
      <c r="I23" s="447">
        <v>119</v>
      </c>
      <c r="J23" s="447">
        <v>115</v>
      </c>
      <c r="K23" s="447">
        <v>343</v>
      </c>
      <c r="L23" s="447">
        <v>132</v>
      </c>
      <c r="M23" s="447">
        <v>119</v>
      </c>
      <c r="N23" s="447">
        <v>95</v>
      </c>
      <c r="O23" s="447">
        <v>346</v>
      </c>
      <c r="P23" s="447">
        <v>92</v>
      </c>
      <c r="Q23" s="447">
        <v>79</v>
      </c>
      <c r="R23" s="447">
        <v>69</v>
      </c>
      <c r="S23" s="447">
        <v>240</v>
      </c>
      <c r="T23" s="447">
        <v>99</v>
      </c>
      <c r="U23" s="447">
        <v>69</v>
      </c>
      <c r="V23" s="447">
        <v>112</v>
      </c>
      <c r="W23" s="447">
        <v>280</v>
      </c>
      <c r="X23" s="447">
        <v>1209</v>
      </c>
      <c r="Y23" s="447">
        <v>1553</v>
      </c>
      <c r="Z23" s="447">
        <v>70</v>
      </c>
      <c r="AA23" s="447">
        <v>73</v>
      </c>
      <c r="AB23" s="447">
        <v>80</v>
      </c>
      <c r="AC23" s="447">
        <v>223</v>
      </c>
      <c r="AD23" s="447">
        <v>75</v>
      </c>
      <c r="AE23" s="447">
        <v>102</v>
      </c>
      <c r="AF23" s="447">
        <v>56</v>
      </c>
      <c r="AG23" s="447">
        <v>233</v>
      </c>
      <c r="AH23" s="447">
        <v>81</v>
      </c>
      <c r="AI23" s="447">
        <v>83</v>
      </c>
      <c r="AJ23" s="447">
        <v>75</v>
      </c>
      <c r="AK23" s="447">
        <v>239</v>
      </c>
      <c r="AL23" s="447">
        <v>71</v>
      </c>
      <c r="AM23" s="447">
        <v>62</v>
      </c>
      <c r="AN23" s="447">
        <v>95</v>
      </c>
      <c r="AO23" s="447">
        <v>228</v>
      </c>
      <c r="AP23" s="447">
        <v>923</v>
      </c>
      <c r="AQ23" s="447">
        <v>54</v>
      </c>
      <c r="AR23" s="447">
        <v>69</v>
      </c>
      <c r="AS23" s="447">
        <v>79</v>
      </c>
      <c r="AT23" s="447">
        <v>202</v>
      </c>
      <c r="AU23" s="447">
        <v>76</v>
      </c>
      <c r="AV23" s="447">
        <v>73</v>
      </c>
      <c r="AW23" s="447">
        <v>57</v>
      </c>
      <c r="AX23" s="447">
        <v>206</v>
      </c>
      <c r="AY23" s="447">
        <v>96</v>
      </c>
      <c r="AZ23" s="447">
        <v>87</v>
      </c>
      <c r="BA23" s="447">
        <v>75</v>
      </c>
      <c r="BB23" s="447">
        <v>258</v>
      </c>
      <c r="BC23" s="447">
        <v>75</v>
      </c>
      <c r="BD23" s="447">
        <v>76</v>
      </c>
      <c r="BE23" s="447">
        <v>104</v>
      </c>
      <c r="BF23" s="447">
        <v>255</v>
      </c>
      <c r="BG23" s="447">
        <v>921</v>
      </c>
      <c r="BH23" s="447">
        <v>78</v>
      </c>
      <c r="BI23" s="447">
        <v>72</v>
      </c>
      <c r="BJ23" s="447">
        <v>87</v>
      </c>
      <c r="BK23" s="447">
        <v>237</v>
      </c>
      <c r="BL23" s="447">
        <v>84</v>
      </c>
      <c r="BM23" s="447">
        <v>85</v>
      </c>
      <c r="BN23" s="447">
        <v>87</v>
      </c>
      <c r="BO23" s="447">
        <v>256</v>
      </c>
      <c r="BP23" s="447">
        <v>106</v>
      </c>
      <c r="BQ23" s="447">
        <v>111</v>
      </c>
      <c r="BR23" s="447">
        <v>93</v>
      </c>
      <c r="BS23" s="447">
        <v>310</v>
      </c>
      <c r="BT23" s="447">
        <v>117</v>
      </c>
      <c r="BU23" s="447">
        <v>96</v>
      </c>
      <c r="BV23" s="447">
        <v>156</v>
      </c>
      <c r="BW23" s="447">
        <v>369</v>
      </c>
      <c r="BX23" s="447">
        <v>1172</v>
      </c>
      <c r="BY23" s="447">
        <v>90</v>
      </c>
      <c r="BZ23" s="447">
        <v>102</v>
      </c>
      <c r="CA23" s="447">
        <v>128</v>
      </c>
      <c r="CB23" s="447">
        <v>320</v>
      </c>
      <c r="CC23" s="447">
        <v>130</v>
      </c>
      <c r="CD23" s="447">
        <v>133</v>
      </c>
      <c r="CE23" s="447">
        <v>125</v>
      </c>
      <c r="CF23" s="447">
        <v>388</v>
      </c>
      <c r="CG23" s="447">
        <v>140</v>
      </c>
      <c r="CH23" s="447">
        <v>163</v>
      </c>
      <c r="CI23" s="447">
        <v>150</v>
      </c>
      <c r="CJ23" s="447">
        <v>453</v>
      </c>
      <c r="CK23" s="447">
        <v>151</v>
      </c>
      <c r="CL23" s="447">
        <v>186</v>
      </c>
      <c r="CM23" s="447">
        <v>253</v>
      </c>
      <c r="CN23" s="447">
        <v>590</v>
      </c>
      <c r="CO23" s="447">
        <v>1751</v>
      </c>
      <c r="CP23" s="447">
        <v>125</v>
      </c>
      <c r="CQ23" s="447">
        <v>117</v>
      </c>
      <c r="CR23" s="447">
        <v>164</v>
      </c>
      <c r="CS23" s="447">
        <v>406</v>
      </c>
      <c r="CT23" s="447">
        <v>126</v>
      </c>
      <c r="CU23" s="447">
        <v>191</v>
      </c>
      <c r="CV23" s="447">
        <v>136</v>
      </c>
      <c r="CW23" s="447">
        <v>453</v>
      </c>
      <c r="CX23" s="447">
        <v>157</v>
      </c>
      <c r="CY23" s="447">
        <v>174</v>
      </c>
      <c r="CZ23" s="447">
        <v>206</v>
      </c>
      <c r="DA23" s="447">
        <v>537</v>
      </c>
      <c r="DB23" s="447">
        <v>195</v>
      </c>
      <c r="DC23" s="447">
        <v>199</v>
      </c>
      <c r="DD23" s="447">
        <v>250</v>
      </c>
      <c r="DE23" s="447">
        <v>644</v>
      </c>
      <c r="DF23" s="447">
        <v>2040</v>
      </c>
      <c r="DG23" s="447">
        <v>234</v>
      </c>
      <c r="DH23" s="447">
        <v>229</v>
      </c>
      <c r="DI23" s="447">
        <v>265</v>
      </c>
      <c r="DJ23" s="447">
        <v>728</v>
      </c>
      <c r="DK23" s="447">
        <v>193</v>
      </c>
      <c r="DL23" s="447">
        <v>234</v>
      </c>
      <c r="DM23" s="447">
        <v>180</v>
      </c>
      <c r="DN23" s="447">
        <v>607</v>
      </c>
      <c r="DO23" s="447">
        <v>233</v>
      </c>
      <c r="DP23" s="447">
        <v>247</v>
      </c>
      <c r="DQ23" s="447">
        <v>219</v>
      </c>
      <c r="DR23" s="447">
        <v>699</v>
      </c>
      <c r="DS23" s="447">
        <v>269</v>
      </c>
      <c r="DT23" s="447">
        <v>249</v>
      </c>
      <c r="DU23" s="447">
        <v>342</v>
      </c>
      <c r="DV23" s="447">
        <v>860</v>
      </c>
      <c r="DW23" s="447">
        <v>2894</v>
      </c>
      <c r="DX23" s="447">
        <v>340</v>
      </c>
      <c r="DY23" s="447">
        <v>217</v>
      </c>
      <c r="DZ23" s="447">
        <v>233</v>
      </c>
      <c r="EA23" s="447">
        <v>286</v>
      </c>
      <c r="EB23" s="447">
        <v>252</v>
      </c>
      <c r="EC23" s="447">
        <v>206</v>
      </c>
      <c r="ED23" s="447">
        <v>248</v>
      </c>
      <c r="EE23" s="447">
        <v>266</v>
      </c>
      <c r="EF23" s="447">
        <v>210</v>
      </c>
      <c r="EG23" s="447">
        <v>285</v>
      </c>
      <c r="EH23" s="447">
        <v>309</v>
      </c>
      <c r="EI23" s="447">
        <v>307</v>
      </c>
      <c r="EJ23" s="447">
        <v>244</v>
      </c>
      <c r="EK23" s="447">
        <v>220</v>
      </c>
      <c r="EL23" s="447">
        <v>235</v>
      </c>
      <c r="EM23" s="447">
        <v>235</v>
      </c>
      <c r="EN23" s="447">
        <v>496</v>
      </c>
      <c r="EO23" s="447">
        <v>300</v>
      </c>
      <c r="EP23" s="447">
        <v>280</v>
      </c>
      <c r="EQ23" s="447">
        <v>220</v>
      </c>
      <c r="ER23" s="447">
        <v>235</v>
      </c>
      <c r="ES23" s="447">
        <v>298</v>
      </c>
      <c r="ET23" s="447">
        <v>238</v>
      </c>
      <c r="EU23" s="447">
        <v>3</v>
      </c>
      <c r="EV23" s="447">
        <v>14</v>
      </c>
      <c r="EW23" s="447">
        <v>24</v>
      </c>
      <c r="EX23" s="447">
        <v>107</v>
      </c>
      <c r="EY23" s="447">
        <v>136</v>
      </c>
      <c r="EZ23" s="447">
        <v>168</v>
      </c>
      <c r="FA23" s="447">
        <v>203</v>
      </c>
      <c r="FB23" s="447">
        <v>297</v>
      </c>
      <c r="FC23" s="447">
        <v>319</v>
      </c>
      <c r="FD23" s="447">
        <v>282</v>
      </c>
      <c r="FE23" s="447">
        <v>288</v>
      </c>
      <c r="FF23" s="447">
        <v>330</v>
      </c>
      <c r="FG23" s="447">
        <v>480</v>
      </c>
      <c r="FH23" s="447">
        <v>346</v>
      </c>
      <c r="FI23" s="447">
        <v>378</v>
      </c>
      <c r="FJ23" s="447">
        <v>418</v>
      </c>
      <c r="FK23" s="447">
        <v>451</v>
      </c>
      <c r="FL23" s="447">
        <v>536</v>
      </c>
      <c r="FM23" s="447">
        <v>495</v>
      </c>
      <c r="FN23" s="447">
        <v>448</v>
      </c>
      <c r="FO23" s="447">
        <v>465</v>
      </c>
      <c r="FP23" s="447">
        <v>446</v>
      </c>
      <c r="FQ23" s="447">
        <v>425</v>
      </c>
      <c r="FR23" s="447">
        <v>432</v>
      </c>
      <c r="FS23" s="447">
        <v>669</v>
      </c>
      <c r="FT23" s="447">
        <v>438</v>
      </c>
      <c r="FU23" s="447">
        <v>498</v>
      </c>
      <c r="FV23" s="447">
        <v>829</v>
      </c>
      <c r="FW23" s="447">
        <v>844</v>
      </c>
      <c r="FX23" s="447">
        <v>1021</v>
      </c>
      <c r="FY23" s="447">
        <v>852</v>
      </c>
      <c r="FZ23" s="447">
        <v>1029</v>
      </c>
      <c r="GA23" s="447">
        <v>1291</v>
      </c>
      <c r="GB23" s="447">
        <v>1186</v>
      </c>
      <c r="GC23" s="447">
        <v>1073</v>
      </c>
      <c r="GD23" s="447">
        <v>1083</v>
      </c>
      <c r="GE23" s="447">
        <v>1589</v>
      </c>
      <c r="GF23" s="448">
        <v>995</v>
      </c>
    </row>
    <row r="24" spans="2:188" s="409" customFormat="1" ht="14.1" customHeight="1" x14ac:dyDescent="0.25">
      <c r="B24" s="439" t="s">
        <v>54</v>
      </c>
      <c r="C24" s="447">
        <v>489</v>
      </c>
      <c r="D24" s="447">
        <v>3795</v>
      </c>
      <c r="E24" s="447">
        <v>18750</v>
      </c>
      <c r="F24" s="447">
        <v>41159</v>
      </c>
      <c r="G24" s="447">
        <v>64193</v>
      </c>
      <c r="H24" s="447">
        <v>41528</v>
      </c>
      <c r="I24" s="447">
        <v>47459</v>
      </c>
      <c r="J24" s="447">
        <v>51576</v>
      </c>
      <c r="K24" s="447">
        <v>140563</v>
      </c>
      <c r="L24" s="447">
        <v>57433</v>
      </c>
      <c r="M24" s="447">
        <v>63691</v>
      </c>
      <c r="N24" s="447">
        <v>59597</v>
      </c>
      <c r="O24" s="447">
        <v>180721</v>
      </c>
      <c r="P24" s="447">
        <v>46582</v>
      </c>
      <c r="Q24" s="447">
        <v>63953</v>
      </c>
      <c r="R24" s="447">
        <v>55251</v>
      </c>
      <c r="S24" s="447">
        <v>165786</v>
      </c>
      <c r="T24" s="447">
        <v>61108</v>
      </c>
      <c r="U24" s="447">
        <v>57479</v>
      </c>
      <c r="V24" s="447">
        <v>86232</v>
      </c>
      <c r="W24" s="447">
        <v>204819</v>
      </c>
      <c r="X24" s="447">
        <v>691889</v>
      </c>
      <c r="Y24" s="447">
        <v>756082</v>
      </c>
      <c r="Z24" s="447">
        <v>60870</v>
      </c>
      <c r="AA24" s="447">
        <v>66875</v>
      </c>
      <c r="AB24" s="447">
        <v>83835</v>
      </c>
      <c r="AC24" s="447">
        <v>211580</v>
      </c>
      <c r="AD24" s="447">
        <v>71327</v>
      </c>
      <c r="AE24" s="447">
        <v>88641</v>
      </c>
      <c r="AF24" s="447">
        <v>71229</v>
      </c>
      <c r="AG24" s="447">
        <v>231197</v>
      </c>
      <c r="AH24" s="447">
        <v>82407</v>
      </c>
      <c r="AI24" s="447">
        <v>88264</v>
      </c>
      <c r="AJ24" s="447">
        <v>80165</v>
      </c>
      <c r="AK24" s="447">
        <v>250836</v>
      </c>
      <c r="AL24" s="447">
        <v>84230</v>
      </c>
      <c r="AM24" s="447">
        <v>74255</v>
      </c>
      <c r="AN24" s="447">
        <v>107723</v>
      </c>
      <c r="AO24" s="447">
        <v>266208</v>
      </c>
      <c r="AP24" s="447">
        <v>959821</v>
      </c>
      <c r="AQ24" s="447">
        <v>74467</v>
      </c>
      <c r="AR24" s="447">
        <v>78532</v>
      </c>
      <c r="AS24" s="447">
        <v>90131</v>
      </c>
      <c r="AT24" s="447">
        <v>243130</v>
      </c>
      <c r="AU24" s="447">
        <v>85312</v>
      </c>
      <c r="AV24" s="447">
        <v>102874</v>
      </c>
      <c r="AW24" s="447">
        <v>76095</v>
      </c>
      <c r="AX24" s="447">
        <v>264281</v>
      </c>
      <c r="AY24" s="447">
        <v>93164</v>
      </c>
      <c r="AZ24" s="447">
        <v>98185</v>
      </c>
      <c r="BA24" s="447">
        <v>84076</v>
      </c>
      <c r="BB24" s="447">
        <v>275425</v>
      </c>
      <c r="BC24" s="447">
        <v>88911</v>
      </c>
      <c r="BD24" s="447">
        <v>78224</v>
      </c>
      <c r="BE24" s="447">
        <v>120293</v>
      </c>
      <c r="BF24" s="447">
        <v>287428</v>
      </c>
      <c r="BG24" s="447">
        <v>1070264</v>
      </c>
      <c r="BH24" s="447">
        <v>85122</v>
      </c>
      <c r="BI24" s="447">
        <v>83399</v>
      </c>
      <c r="BJ24" s="447">
        <v>100472</v>
      </c>
      <c r="BK24" s="447">
        <v>268993</v>
      </c>
      <c r="BL24" s="447">
        <v>102072</v>
      </c>
      <c r="BM24" s="447">
        <v>106024</v>
      </c>
      <c r="BN24" s="447">
        <v>92028</v>
      </c>
      <c r="BO24" s="447">
        <v>300124</v>
      </c>
      <c r="BP24" s="447">
        <v>113164</v>
      </c>
      <c r="BQ24" s="447">
        <v>109302</v>
      </c>
      <c r="BR24" s="447">
        <v>99770</v>
      </c>
      <c r="BS24" s="447">
        <v>322236</v>
      </c>
      <c r="BT24" s="447">
        <v>112020</v>
      </c>
      <c r="BU24" s="447">
        <v>97766</v>
      </c>
      <c r="BV24" s="447">
        <v>153353</v>
      </c>
      <c r="BW24" s="447">
        <v>363139</v>
      </c>
      <c r="BX24" s="447">
        <v>1254492</v>
      </c>
      <c r="BY24" s="447">
        <v>88617</v>
      </c>
      <c r="BZ24" s="447">
        <v>103063</v>
      </c>
      <c r="CA24" s="447">
        <v>126914</v>
      </c>
      <c r="CB24" s="447">
        <v>318594</v>
      </c>
      <c r="CC24" s="447">
        <v>114817</v>
      </c>
      <c r="CD24" s="447">
        <v>159723</v>
      </c>
      <c r="CE24" s="447">
        <v>114207</v>
      </c>
      <c r="CF24" s="447">
        <v>388747</v>
      </c>
      <c r="CG24" s="447">
        <v>136527</v>
      </c>
      <c r="CH24" s="447">
        <v>141659</v>
      </c>
      <c r="CI24" s="447">
        <v>135694</v>
      </c>
      <c r="CJ24" s="447">
        <v>413880</v>
      </c>
      <c r="CK24" s="447">
        <v>143382</v>
      </c>
      <c r="CL24" s="447">
        <v>142904</v>
      </c>
      <c r="CM24" s="447">
        <v>198281</v>
      </c>
      <c r="CN24" s="447">
        <v>484567</v>
      </c>
      <c r="CO24" s="447">
        <v>1605788</v>
      </c>
      <c r="CP24" s="447">
        <v>117810</v>
      </c>
      <c r="CQ24" s="447">
        <v>147183</v>
      </c>
      <c r="CR24" s="447">
        <v>170687</v>
      </c>
      <c r="CS24" s="447">
        <v>435680</v>
      </c>
      <c r="CT24" s="447">
        <v>149886</v>
      </c>
      <c r="CU24" s="447">
        <v>166293</v>
      </c>
      <c r="CV24" s="447">
        <v>132005</v>
      </c>
      <c r="CW24" s="447">
        <v>448184</v>
      </c>
      <c r="CX24" s="447">
        <v>160123</v>
      </c>
      <c r="CY24" s="447">
        <v>172135</v>
      </c>
      <c r="CZ24" s="447">
        <v>171839</v>
      </c>
      <c r="DA24" s="447">
        <v>504097</v>
      </c>
      <c r="DB24" s="447">
        <v>158189</v>
      </c>
      <c r="DC24" s="447">
        <v>160018</v>
      </c>
      <c r="DD24" s="447">
        <v>241685</v>
      </c>
      <c r="DE24" s="447">
        <v>559892</v>
      </c>
      <c r="DF24" s="447">
        <v>1947853</v>
      </c>
      <c r="DG24" s="447">
        <v>156921</v>
      </c>
      <c r="DH24" s="447">
        <v>157539</v>
      </c>
      <c r="DI24" s="447">
        <v>212401</v>
      </c>
      <c r="DJ24" s="447">
        <v>526861</v>
      </c>
      <c r="DK24" s="447">
        <v>174511</v>
      </c>
      <c r="DL24" s="447">
        <v>200416</v>
      </c>
      <c r="DM24" s="447">
        <v>171977</v>
      </c>
      <c r="DN24" s="447">
        <v>546904</v>
      </c>
      <c r="DO24" s="447">
        <v>181586</v>
      </c>
      <c r="DP24" s="447">
        <v>214677</v>
      </c>
      <c r="DQ24" s="447">
        <v>176716</v>
      </c>
      <c r="DR24" s="447">
        <v>572979</v>
      </c>
      <c r="DS24" s="447">
        <v>184310</v>
      </c>
      <c r="DT24" s="447">
        <v>169897</v>
      </c>
      <c r="DU24" s="447">
        <v>259645</v>
      </c>
      <c r="DV24" s="447">
        <v>613852</v>
      </c>
      <c r="DW24" s="447">
        <v>2260596</v>
      </c>
      <c r="DX24" s="447">
        <v>164911</v>
      </c>
      <c r="DY24" s="447">
        <v>269456</v>
      </c>
      <c r="DZ24" s="447">
        <v>202050</v>
      </c>
      <c r="EA24" s="447">
        <v>207572</v>
      </c>
      <c r="EB24" s="447">
        <v>225683</v>
      </c>
      <c r="EC24" s="447">
        <v>170503</v>
      </c>
      <c r="ED24" s="447">
        <v>215305</v>
      </c>
      <c r="EE24" s="447">
        <v>193124</v>
      </c>
      <c r="EF24" s="447">
        <v>181881</v>
      </c>
      <c r="EG24" s="447">
        <v>183267</v>
      </c>
      <c r="EH24" s="447">
        <v>192082</v>
      </c>
      <c r="EI24" s="447">
        <v>282816</v>
      </c>
      <c r="EJ24" s="447">
        <v>210101</v>
      </c>
      <c r="EK24" s="447">
        <v>198379</v>
      </c>
      <c r="EL24" s="447">
        <v>220106</v>
      </c>
      <c r="EM24" s="447">
        <v>183682</v>
      </c>
      <c r="EN24" s="447">
        <v>194140</v>
      </c>
      <c r="EO24" s="447">
        <v>180309</v>
      </c>
      <c r="EP24" s="447">
        <v>211196</v>
      </c>
      <c r="EQ24" s="447">
        <v>188571</v>
      </c>
      <c r="ER24" s="447">
        <v>183980</v>
      </c>
      <c r="ES24" s="447">
        <v>194592</v>
      </c>
      <c r="ET24" s="447">
        <v>170118</v>
      </c>
      <c r="EU24" s="447">
        <v>34</v>
      </c>
      <c r="EV24" s="447">
        <v>145</v>
      </c>
      <c r="EW24" s="447">
        <v>518</v>
      </c>
      <c r="EX24" s="447">
        <v>1708</v>
      </c>
      <c r="EY24" s="447">
        <v>2359</v>
      </c>
      <c r="EZ24" s="447">
        <v>3669</v>
      </c>
      <c r="FA24" s="447">
        <v>3757</v>
      </c>
      <c r="FB24" s="447">
        <v>4434</v>
      </c>
      <c r="FC24" s="447">
        <v>4557</v>
      </c>
      <c r="FD24" s="447">
        <v>5236</v>
      </c>
      <c r="FE24" s="447">
        <v>4941</v>
      </c>
      <c r="FF24" s="447">
        <v>5338</v>
      </c>
      <c r="FG24" s="447">
        <v>7005</v>
      </c>
      <c r="FH24" s="447">
        <v>5762</v>
      </c>
      <c r="FI24" s="447">
        <v>5883</v>
      </c>
      <c r="FJ24" s="447">
        <v>6010</v>
      </c>
      <c r="FK24" s="447">
        <v>6131</v>
      </c>
      <c r="FL24" s="447">
        <v>7055</v>
      </c>
      <c r="FM24" s="447">
        <v>6669</v>
      </c>
      <c r="FN24" s="447">
        <v>6334</v>
      </c>
      <c r="FO24" s="447">
        <v>6652</v>
      </c>
      <c r="FP24" s="447">
        <v>7484</v>
      </c>
      <c r="FQ24" s="447">
        <v>5733</v>
      </c>
      <c r="FR24" s="447">
        <v>6374</v>
      </c>
      <c r="FS24" s="447">
        <v>9877</v>
      </c>
      <c r="FT24" s="447">
        <v>6873</v>
      </c>
      <c r="FU24" s="447">
        <v>6929</v>
      </c>
      <c r="FV24" s="447">
        <v>8251</v>
      </c>
      <c r="FW24" s="447">
        <v>8320</v>
      </c>
      <c r="FX24" s="447">
        <v>9370</v>
      </c>
      <c r="FY24" s="447">
        <v>7832</v>
      </c>
      <c r="FZ24" s="447">
        <v>9120</v>
      </c>
      <c r="GA24" s="447">
        <v>9180</v>
      </c>
      <c r="GB24" s="447">
        <v>9182</v>
      </c>
      <c r="GC24" s="447">
        <v>9266</v>
      </c>
      <c r="GD24" s="447">
        <v>8706</v>
      </c>
      <c r="GE24" s="447">
        <v>12474</v>
      </c>
      <c r="GF24" s="448">
        <v>7887</v>
      </c>
    </row>
    <row r="25" spans="2:188" s="409" customFormat="1" ht="14.1" customHeight="1" x14ac:dyDescent="0.25">
      <c r="B25" s="439" t="s">
        <v>118</v>
      </c>
      <c r="C25" s="447">
        <v>11</v>
      </c>
      <c r="D25" s="447">
        <v>69</v>
      </c>
      <c r="E25" s="447">
        <v>135</v>
      </c>
      <c r="F25" s="447">
        <v>116</v>
      </c>
      <c r="G25" s="447">
        <v>331</v>
      </c>
      <c r="H25" s="447">
        <v>86</v>
      </c>
      <c r="I25" s="447">
        <v>51</v>
      </c>
      <c r="J25" s="447">
        <v>60</v>
      </c>
      <c r="K25" s="447">
        <v>197</v>
      </c>
      <c r="L25" s="447">
        <v>42</v>
      </c>
      <c r="M25" s="447">
        <v>47</v>
      </c>
      <c r="N25" s="447">
        <v>55</v>
      </c>
      <c r="O25" s="447">
        <v>144</v>
      </c>
      <c r="P25" s="447">
        <v>48</v>
      </c>
      <c r="Q25" s="447">
        <v>49</v>
      </c>
      <c r="R25" s="447">
        <v>39</v>
      </c>
      <c r="S25" s="447">
        <v>136</v>
      </c>
      <c r="T25" s="447">
        <v>33</v>
      </c>
      <c r="U25" s="447">
        <v>28</v>
      </c>
      <c r="V25" s="447">
        <v>55</v>
      </c>
      <c r="W25" s="447">
        <v>116</v>
      </c>
      <c r="X25" s="447">
        <v>593</v>
      </c>
      <c r="Y25" s="447">
        <v>924</v>
      </c>
      <c r="Z25" s="447">
        <v>30</v>
      </c>
      <c r="AA25" s="447">
        <v>34</v>
      </c>
      <c r="AB25" s="447">
        <v>53</v>
      </c>
      <c r="AC25" s="447">
        <v>117</v>
      </c>
      <c r="AD25" s="447">
        <v>31</v>
      </c>
      <c r="AE25" s="447">
        <v>46</v>
      </c>
      <c r="AF25" s="447">
        <v>36</v>
      </c>
      <c r="AG25" s="447">
        <v>113</v>
      </c>
      <c r="AH25" s="447">
        <v>45</v>
      </c>
      <c r="AI25" s="447">
        <v>48</v>
      </c>
      <c r="AJ25" s="447">
        <v>36</v>
      </c>
      <c r="AK25" s="447">
        <v>129</v>
      </c>
      <c r="AL25" s="447">
        <v>40</v>
      </c>
      <c r="AM25" s="447">
        <v>37</v>
      </c>
      <c r="AN25" s="447">
        <v>20</v>
      </c>
      <c r="AO25" s="447">
        <v>97</v>
      </c>
      <c r="AP25" s="447">
        <v>456</v>
      </c>
      <c r="AQ25" s="447">
        <v>24</v>
      </c>
      <c r="AR25" s="447">
        <v>34</v>
      </c>
      <c r="AS25" s="447">
        <v>37</v>
      </c>
      <c r="AT25" s="447">
        <v>95</v>
      </c>
      <c r="AU25" s="447">
        <v>27</v>
      </c>
      <c r="AV25" s="447">
        <v>28</v>
      </c>
      <c r="AW25" s="447">
        <v>35</v>
      </c>
      <c r="AX25" s="447">
        <v>90</v>
      </c>
      <c r="AY25" s="447">
        <v>28</v>
      </c>
      <c r="AZ25" s="447">
        <v>24</v>
      </c>
      <c r="BA25" s="447">
        <v>29</v>
      </c>
      <c r="BB25" s="447">
        <v>81</v>
      </c>
      <c r="BC25" s="447">
        <v>42</v>
      </c>
      <c r="BD25" s="447">
        <v>153</v>
      </c>
      <c r="BE25" s="447">
        <v>95</v>
      </c>
      <c r="BF25" s="447">
        <v>290</v>
      </c>
      <c r="BG25" s="447">
        <v>556</v>
      </c>
      <c r="BH25" s="447">
        <v>61</v>
      </c>
      <c r="BI25" s="447">
        <v>49</v>
      </c>
      <c r="BJ25" s="447">
        <v>65</v>
      </c>
      <c r="BK25" s="447">
        <v>175</v>
      </c>
      <c r="BL25" s="447">
        <v>49</v>
      </c>
      <c r="BM25" s="447">
        <v>74</v>
      </c>
      <c r="BN25" s="447">
        <v>47</v>
      </c>
      <c r="BO25" s="447">
        <v>170</v>
      </c>
      <c r="BP25" s="447">
        <v>65</v>
      </c>
      <c r="BQ25" s="447">
        <v>56</v>
      </c>
      <c r="BR25" s="447">
        <v>63</v>
      </c>
      <c r="BS25" s="447">
        <v>184</v>
      </c>
      <c r="BT25" s="447">
        <v>50</v>
      </c>
      <c r="BU25" s="447">
        <v>61</v>
      </c>
      <c r="BV25" s="447">
        <v>77</v>
      </c>
      <c r="BW25" s="447">
        <v>188</v>
      </c>
      <c r="BX25" s="447">
        <v>717</v>
      </c>
      <c r="BY25" s="447">
        <v>60</v>
      </c>
      <c r="BZ25" s="447">
        <v>85</v>
      </c>
      <c r="CA25" s="447">
        <v>98</v>
      </c>
      <c r="CB25" s="447">
        <v>243</v>
      </c>
      <c r="CC25" s="447">
        <v>56</v>
      </c>
      <c r="CD25" s="447">
        <v>81</v>
      </c>
      <c r="CE25" s="447">
        <v>70</v>
      </c>
      <c r="CF25" s="447">
        <v>207</v>
      </c>
      <c r="CG25" s="447">
        <v>72</v>
      </c>
      <c r="CH25" s="447">
        <v>88</v>
      </c>
      <c r="CI25" s="447">
        <v>86</v>
      </c>
      <c r="CJ25" s="447">
        <v>246</v>
      </c>
      <c r="CK25" s="447">
        <v>88</v>
      </c>
      <c r="CL25" s="447">
        <v>69</v>
      </c>
      <c r="CM25" s="447">
        <v>77</v>
      </c>
      <c r="CN25" s="447">
        <v>234</v>
      </c>
      <c r="CO25" s="447">
        <v>930</v>
      </c>
      <c r="CP25" s="447">
        <v>74</v>
      </c>
      <c r="CQ25" s="447">
        <v>78</v>
      </c>
      <c r="CR25" s="447">
        <v>87</v>
      </c>
      <c r="CS25" s="447">
        <v>239</v>
      </c>
      <c r="CT25" s="447">
        <v>76</v>
      </c>
      <c r="CU25" s="447">
        <v>74</v>
      </c>
      <c r="CV25" s="447">
        <v>67</v>
      </c>
      <c r="CW25" s="447">
        <v>217</v>
      </c>
      <c r="CX25" s="447">
        <v>55</v>
      </c>
      <c r="CY25" s="447">
        <v>75</v>
      </c>
      <c r="CZ25" s="447">
        <v>115</v>
      </c>
      <c r="DA25" s="447">
        <v>245</v>
      </c>
      <c r="DB25" s="447">
        <v>162</v>
      </c>
      <c r="DC25" s="447">
        <v>248</v>
      </c>
      <c r="DD25" s="447">
        <v>166</v>
      </c>
      <c r="DE25" s="447">
        <v>576</v>
      </c>
      <c r="DF25" s="447">
        <v>1277</v>
      </c>
      <c r="DG25" s="447">
        <v>117</v>
      </c>
      <c r="DH25" s="447">
        <v>95</v>
      </c>
      <c r="DI25" s="447">
        <v>112</v>
      </c>
      <c r="DJ25" s="447">
        <v>324</v>
      </c>
      <c r="DK25" s="447">
        <v>97</v>
      </c>
      <c r="DL25" s="447">
        <v>105</v>
      </c>
      <c r="DM25" s="447">
        <v>93</v>
      </c>
      <c r="DN25" s="447">
        <v>295</v>
      </c>
      <c r="DO25" s="447">
        <v>75</v>
      </c>
      <c r="DP25" s="447">
        <v>96</v>
      </c>
      <c r="DQ25" s="447">
        <v>102</v>
      </c>
      <c r="DR25" s="447">
        <v>273</v>
      </c>
      <c r="DS25" s="447">
        <v>100</v>
      </c>
      <c r="DT25" s="447">
        <v>101</v>
      </c>
      <c r="DU25" s="447">
        <v>129</v>
      </c>
      <c r="DV25" s="447">
        <v>330</v>
      </c>
      <c r="DW25" s="447">
        <v>1222</v>
      </c>
      <c r="DX25" s="447">
        <v>122</v>
      </c>
      <c r="DY25" s="447">
        <v>98</v>
      </c>
      <c r="DZ25" s="447">
        <v>113</v>
      </c>
      <c r="EA25" s="447">
        <v>119</v>
      </c>
      <c r="EB25" s="447">
        <v>114</v>
      </c>
      <c r="EC25" s="447">
        <v>87</v>
      </c>
      <c r="ED25" s="447">
        <v>105</v>
      </c>
      <c r="EE25" s="447">
        <v>110</v>
      </c>
      <c r="EF25" s="447">
        <v>113</v>
      </c>
      <c r="EG25" s="447">
        <v>85</v>
      </c>
      <c r="EH25" s="447">
        <v>100</v>
      </c>
      <c r="EI25" s="447">
        <v>110</v>
      </c>
      <c r="EJ25" s="447">
        <v>102</v>
      </c>
      <c r="EK25" s="447">
        <v>90</v>
      </c>
      <c r="EL25" s="447">
        <v>85</v>
      </c>
      <c r="EM25" s="447">
        <v>65</v>
      </c>
      <c r="EN25" s="447">
        <v>56</v>
      </c>
      <c r="EO25" s="447">
        <v>75</v>
      </c>
      <c r="EP25" s="447">
        <v>61</v>
      </c>
      <c r="EQ25" s="447">
        <v>42</v>
      </c>
      <c r="ER25" s="447">
        <v>34</v>
      </c>
      <c r="ES25" s="447">
        <v>28</v>
      </c>
      <c r="ET25" s="447">
        <v>39</v>
      </c>
      <c r="EU25" s="447">
        <v>45</v>
      </c>
      <c r="EV25" s="447">
        <v>104</v>
      </c>
      <c r="EW25" s="447">
        <v>508</v>
      </c>
      <c r="EX25" s="447">
        <v>419</v>
      </c>
      <c r="EY25" s="447">
        <v>381</v>
      </c>
      <c r="EZ25" s="447">
        <v>411</v>
      </c>
      <c r="FA25" s="447">
        <v>187</v>
      </c>
      <c r="FB25" s="447">
        <v>193</v>
      </c>
      <c r="FC25" s="447">
        <v>176</v>
      </c>
      <c r="FD25" s="447">
        <v>191</v>
      </c>
      <c r="FE25" s="447">
        <v>172</v>
      </c>
      <c r="FF25" s="447">
        <v>120</v>
      </c>
      <c r="FG25" s="447">
        <v>173</v>
      </c>
      <c r="FH25" s="447">
        <v>158</v>
      </c>
      <c r="FI25" s="447">
        <v>84</v>
      </c>
      <c r="FJ25" s="447">
        <v>145</v>
      </c>
      <c r="FK25" s="447">
        <v>108</v>
      </c>
      <c r="FL25" s="447">
        <v>99</v>
      </c>
      <c r="FM25" s="447">
        <v>156</v>
      </c>
      <c r="FN25" s="447">
        <v>159</v>
      </c>
      <c r="FO25" s="447">
        <v>100</v>
      </c>
      <c r="FP25" s="447">
        <v>133</v>
      </c>
      <c r="FQ25" s="447">
        <v>114</v>
      </c>
      <c r="FR25" s="447">
        <v>130</v>
      </c>
      <c r="FS25" s="447">
        <v>129</v>
      </c>
      <c r="FT25" s="447">
        <v>88</v>
      </c>
      <c r="FU25" s="447">
        <v>93</v>
      </c>
      <c r="FV25" s="447">
        <v>114</v>
      </c>
      <c r="FW25" s="447">
        <v>142</v>
      </c>
      <c r="FX25" s="447">
        <v>145</v>
      </c>
      <c r="FY25" s="447">
        <v>105</v>
      </c>
      <c r="FZ25" s="447">
        <v>106</v>
      </c>
      <c r="GA25" s="447">
        <v>109</v>
      </c>
      <c r="GB25" s="447">
        <v>128</v>
      </c>
      <c r="GC25" s="447">
        <v>87</v>
      </c>
      <c r="GD25" s="447">
        <v>154</v>
      </c>
      <c r="GE25" s="447">
        <v>213</v>
      </c>
      <c r="GF25" s="448">
        <v>144</v>
      </c>
    </row>
    <row r="26" spans="2:188" s="409" customFormat="1" ht="14.1" customHeight="1" x14ac:dyDescent="0.25">
      <c r="B26" s="439" t="s">
        <v>61</v>
      </c>
      <c r="C26" s="447">
        <v>4</v>
      </c>
      <c r="D26" s="447">
        <v>13</v>
      </c>
      <c r="E26" s="447">
        <v>112</v>
      </c>
      <c r="F26" s="447">
        <v>103</v>
      </c>
      <c r="G26" s="447">
        <v>232</v>
      </c>
      <c r="H26" s="447">
        <v>75</v>
      </c>
      <c r="I26" s="447">
        <v>96</v>
      </c>
      <c r="J26" s="447">
        <v>76</v>
      </c>
      <c r="K26" s="447">
        <v>247</v>
      </c>
      <c r="L26" s="447">
        <v>102</v>
      </c>
      <c r="M26" s="447">
        <v>112</v>
      </c>
      <c r="N26" s="447">
        <v>57</v>
      </c>
      <c r="O26" s="447">
        <v>271</v>
      </c>
      <c r="P26" s="447">
        <v>60</v>
      </c>
      <c r="Q26" s="447">
        <v>45</v>
      </c>
      <c r="R26" s="447">
        <v>71</v>
      </c>
      <c r="S26" s="447">
        <v>176</v>
      </c>
      <c r="T26" s="447">
        <v>51</v>
      </c>
      <c r="U26" s="447">
        <v>50</v>
      </c>
      <c r="V26" s="447">
        <v>88</v>
      </c>
      <c r="W26" s="447">
        <v>189</v>
      </c>
      <c r="X26" s="447">
        <v>883</v>
      </c>
      <c r="Y26" s="447">
        <v>1115</v>
      </c>
      <c r="Z26" s="447">
        <v>92</v>
      </c>
      <c r="AA26" s="447">
        <v>75</v>
      </c>
      <c r="AB26" s="447">
        <v>82</v>
      </c>
      <c r="AC26" s="447">
        <v>249</v>
      </c>
      <c r="AD26" s="447">
        <v>68</v>
      </c>
      <c r="AE26" s="447">
        <v>111</v>
      </c>
      <c r="AF26" s="447">
        <v>98</v>
      </c>
      <c r="AG26" s="447">
        <v>277</v>
      </c>
      <c r="AH26" s="447">
        <v>70</v>
      </c>
      <c r="AI26" s="447">
        <v>111</v>
      </c>
      <c r="AJ26" s="447">
        <v>73</v>
      </c>
      <c r="AK26" s="447">
        <v>254</v>
      </c>
      <c r="AL26" s="447">
        <v>111</v>
      </c>
      <c r="AM26" s="447">
        <v>89</v>
      </c>
      <c r="AN26" s="447">
        <v>141</v>
      </c>
      <c r="AO26" s="447">
        <v>341</v>
      </c>
      <c r="AP26" s="447">
        <v>1121</v>
      </c>
      <c r="AQ26" s="447">
        <v>66</v>
      </c>
      <c r="AR26" s="447">
        <v>70</v>
      </c>
      <c r="AS26" s="447">
        <v>75</v>
      </c>
      <c r="AT26" s="447">
        <v>211</v>
      </c>
      <c r="AU26" s="447">
        <v>87</v>
      </c>
      <c r="AV26" s="447">
        <v>111</v>
      </c>
      <c r="AW26" s="447">
        <v>101</v>
      </c>
      <c r="AX26" s="447">
        <v>299</v>
      </c>
      <c r="AY26" s="447">
        <v>82</v>
      </c>
      <c r="AZ26" s="447">
        <v>102</v>
      </c>
      <c r="BA26" s="447">
        <v>88</v>
      </c>
      <c r="BB26" s="447">
        <v>272</v>
      </c>
      <c r="BC26" s="447">
        <v>151</v>
      </c>
      <c r="BD26" s="447">
        <v>116</v>
      </c>
      <c r="BE26" s="447">
        <v>157</v>
      </c>
      <c r="BF26" s="447">
        <v>424</v>
      </c>
      <c r="BG26" s="447">
        <v>1206</v>
      </c>
      <c r="BH26" s="447">
        <v>181</v>
      </c>
      <c r="BI26" s="447">
        <v>165</v>
      </c>
      <c r="BJ26" s="447">
        <v>174</v>
      </c>
      <c r="BK26" s="447">
        <v>520</v>
      </c>
      <c r="BL26" s="447">
        <v>233</v>
      </c>
      <c r="BM26" s="447">
        <v>347</v>
      </c>
      <c r="BN26" s="447">
        <v>187</v>
      </c>
      <c r="BO26" s="447">
        <v>767</v>
      </c>
      <c r="BP26" s="447">
        <v>543</v>
      </c>
      <c r="BQ26" s="447">
        <v>260</v>
      </c>
      <c r="BR26" s="447">
        <v>185</v>
      </c>
      <c r="BS26" s="447">
        <v>988</v>
      </c>
      <c r="BT26" s="447">
        <v>296</v>
      </c>
      <c r="BU26" s="447">
        <v>285</v>
      </c>
      <c r="BV26" s="447">
        <v>410</v>
      </c>
      <c r="BW26" s="447">
        <v>991</v>
      </c>
      <c r="BX26" s="447">
        <v>3266</v>
      </c>
      <c r="BY26" s="447">
        <v>228</v>
      </c>
      <c r="BZ26" s="447">
        <v>205</v>
      </c>
      <c r="CA26" s="447">
        <v>376</v>
      </c>
      <c r="CB26" s="447">
        <v>809</v>
      </c>
      <c r="CC26" s="447">
        <v>456</v>
      </c>
      <c r="CD26" s="447">
        <v>427</v>
      </c>
      <c r="CE26" s="447">
        <v>307</v>
      </c>
      <c r="CF26" s="447">
        <v>1190</v>
      </c>
      <c r="CG26" s="447">
        <v>520</v>
      </c>
      <c r="CH26" s="447">
        <v>397</v>
      </c>
      <c r="CI26" s="447">
        <v>615</v>
      </c>
      <c r="CJ26" s="447">
        <v>1532</v>
      </c>
      <c r="CK26" s="447">
        <v>413</v>
      </c>
      <c r="CL26" s="447">
        <v>585</v>
      </c>
      <c r="CM26" s="447">
        <v>860</v>
      </c>
      <c r="CN26" s="447">
        <v>1858</v>
      </c>
      <c r="CO26" s="447">
        <v>5389</v>
      </c>
      <c r="CP26" s="447">
        <v>644</v>
      </c>
      <c r="CQ26" s="447">
        <v>577</v>
      </c>
      <c r="CR26" s="447">
        <v>862</v>
      </c>
      <c r="CS26" s="447">
        <v>2083</v>
      </c>
      <c r="CT26" s="447">
        <v>788</v>
      </c>
      <c r="CU26" s="447">
        <v>692</v>
      </c>
      <c r="CV26" s="447">
        <v>461</v>
      </c>
      <c r="CW26" s="447">
        <v>1941</v>
      </c>
      <c r="CX26" s="447">
        <v>581</v>
      </c>
      <c r="CY26" s="447">
        <v>775</v>
      </c>
      <c r="CZ26" s="447">
        <v>705</v>
      </c>
      <c r="DA26" s="447">
        <v>2061</v>
      </c>
      <c r="DB26" s="447">
        <v>709</v>
      </c>
      <c r="DC26" s="447">
        <v>1065</v>
      </c>
      <c r="DD26" s="447">
        <v>1278</v>
      </c>
      <c r="DE26" s="447">
        <v>3052</v>
      </c>
      <c r="DF26" s="447">
        <v>9137</v>
      </c>
      <c r="DG26" s="447">
        <v>669</v>
      </c>
      <c r="DH26" s="447">
        <v>524</v>
      </c>
      <c r="DI26" s="447">
        <v>1378</v>
      </c>
      <c r="DJ26" s="447">
        <v>2571</v>
      </c>
      <c r="DK26" s="447">
        <v>1148</v>
      </c>
      <c r="DL26" s="447">
        <v>2039</v>
      </c>
      <c r="DM26" s="447">
        <v>1307</v>
      </c>
      <c r="DN26" s="447">
        <v>4494</v>
      </c>
      <c r="DO26" s="447">
        <v>2287</v>
      </c>
      <c r="DP26" s="447">
        <v>2554</v>
      </c>
      <c r="DQ26" s="447">
        <v>1362</v>
      </c>
      <c r="DR26" s="447">
        <v>6203</v>
      </c>
      <c r="DS26" s="447">
        <v>1136</v>
      </c>
      <c r="DT26" s="447">
        <v>918</v>
      </c>
      <c r="DU26" s="447">
        <v>1645</v>
      </c>
      <c r="DV26" s="447">
        <v>3699</v>
      </c>
      <c r="DW26" s="447">
        <v>16967</v>
      </c>
      <c r="DX26" s="447">
        <v>1098</v>
      </c>
      <c r="DY26" s="447">
        <v>468</v>
      </c>
      <c r="DZ26" s="447">
        <v>813</v>
      </c>
      <c r="EA26" s="447">
        <v>911</v>
      </c>
      <c r="EB26" s="447">
        <v>694</v>
      </c>
      <c r="EC26" s="447">
        <v>1102</v>
      </c>
      <c r="ED26" s="447">
        <v>791</v>
      </c>
      <c r="EE26" s="447">
        <v>574</v>
      </c>
      <c r="EF26" s="447">
        <v>759</v>
      </c>
      <c r="EG26" s="447">
        <v>890</v>
      </c>
      <c r="EH26" s="447">
        <v>764</v>
      </c>
      <c r="EI26" s="447">
        <v>1177</v>
      </c>
      <c r="EJ26" s="447">
        <v>1374</v>
      </c>
      <c r="EK26" s="447">
        <v>824</v>
      </c>
      <c r="EL26" s="447">
        <v>1099</v>
      </c>
      <c r="EM26" s="447">
        <v>775</v>
      </c>
      <c r="EN26" s="447">
        <v>856</v>
      </c>
      <c r="EO26" s="447">
        <v>798</v>
      </c>
      <c r="EP26" s="447">
        <v>892</v>
      </c>
      <c r="EQ26" s="447">
        <v>610</v>
      </c>
      <c r="ER26" s="447">
        <v>739</v>
      </c>
      <c r="ES26" s="447">
        <v>733</v>
      </c>
      <c r="ET26" s="447">
        <v>857</v>
      </c>
      <c r="EU26" s="447">
        <v>30</v>
      </c>
      <c r="EV26" s="447">
        <v>88</v>
      </c>
      <c r="EW26" s="447">
        <v>204</v>
      </c>
      <c r="EX26" s="447">
        <v>403</v>
      </c>
      <c r="EY26" s="447">
        <v>452</v>
      </c>
      <c r="EZ26" s="447">
        <v>586</v>
      </c>
      <c r="FA26" s="447">
        <v>575</v>
      </c>
      <c r="FB26" s="447">
        <v>700</v>
      </c>
      <c r="FC26" s="447">
        <v>560</v>
      </c>
      <c r="FD26" s="447">
        <v>555</v>
      </c>
      <c r="FE26" s="447">
        <v>457</v>
      </c>
      <c r="FF26" s="447">
        <v>396</v>
      </c>
      <c r="FG26" s="447">
        <v>786</v>
      </c>
      <c r="FH26" s="447">
        <v>490</v>
      </c>
      <c r="FI26" s="447">
        <v>392</v>
      </c>
      <c r="FJ26" s="447">
        <v>475</v>
      </c>
      <c r="FK26" s="447">
        <v>371</v>
      </c>
      <c r="FL26" s="447">
        <v>494</v>
      </c>
      <c r="FM26" s="447">
        <v>420</v>
      </c>
      <c r="FN26" s="447">
        <v>566</v>
      </c>
      <c r="FO26" s="447">
        <v>352</v>
      </c>
      <c r="FP26" s="447">
        <v>439</v>
      </c>
      <c r="FQ26" s="447">
        <v>281</v>
      </c>
      <c r="FR26" s="447">
        <v>929</v>
      </c>
      <c r="FS26" s="447">
        <v>425</v>
      </c>
      <c r="FT26" s="447">
        <v>349</v>
      </c>
      <c r="FU26" s="447">
        <v>305</v>
      </c>
      <c r="FV26" s="447">
        <v>335</v>
      </c>
      <c r="FW26" s="447">
        <v>641</v>
      </c>
      <c r="FX26" s="447">
        <v>336</v>
      </c>
      <c r="FY26" s="447">
        <v>292</v>
      </c>
      <c r="FZ26" s="447">
        <v>318</v>
      </c>
      <c r="GA26" s="447">
        <v>436</v>
      </c>
      <c r="GB26" s="447">
        <v>342</v>
      </c>
      <c r="GC26" s="447">
        <v>419</v>
      </c>
      <c r="GD26" s="447">
        <v>271</v>
      </c>
      <c r="GE26" s="447">
        <v>518</v>
      </c>
      <c r="GF26" s="448">
        <v>467</v>
      </c>
    </row>
    <row r="27" spans="2:188" s="409" customFormat="1" ht="14.1" customHeight="1" x14ac:dyDescent="0.25">
      <c r="B27" s="458" t="s">
        <v>213</v>
      </c>
      <c r="C27" s="447">
        <v>0</v>
      </c>
      <c r="D27" s="447">
        <v>0</v>
      </c>
      <c r="E27" s="447">
        <v>0</v>
      </c>
      <c r="F27" s="447">
        <v>0</v>
      </c>
      <c r="G27" s="447">
        <v>0</v>
      </c>
      <c r="H27" s="447">
        <v>0</v>
      </c>
      <c r="I27" s="447">
        <v>0</v>
      </c>
      <c r="J27" s="447">
        <v>0</v>
      </c>
      <c r="K27" s="447">
        <v>0</v>
      </c>
      <c r="L27" s="447">
        <v>0</v>
      </c>
      <c r="M27" s="447">
        <v>0</v>
      </c>
      <c r="N27" s="447">
        <v>0</v>
      </c>
      <c r="O27" s="447">
        <v>0</v>
      </c>
      <c r="P27" s="447">
        <v>0</v>
      </c>
      <c r="Q27" s="447">
        <v>0</v>
      </c>
      <c r="R27" s="447">
        <v>0</v>
      </c>
      <c r="S27" s="447">
        <v>0</v>
      </c>
      <c r="T27" s="447">
        <v>0</v>
      </c>
      <c r="U27" s="447">
        <v>0</v>
      </c>
      <c r="V27" s="447">
        <v>0</v>
      </c>
      <c r="W27" s="447">
        <v>0</v>
      </c>
      <c r="X27" s="447">
        <v>0</v>
      </c>
      <c r="Y27" s="447">
        <v>0</v>
      </c>
      <c r="Z27" s="447">
        <v>0</v>
      </c>
      <c r="AA27" s="447">
        <v>0</v>
      </c>
      <c r="AB27" s="447">
        <v>0</v>
      </c>
      <c r="AC27" s="447">
        <v>0</v>
      </c>
      <c r="AD27" s="447">
        <v>0</v>
      </c>
      <c r="AE27" s="447">
        <v>0</v>
      </c>
      <c r="AF27" s="447">
        <v>0</v>
      </c>
      <c r="AG27" s="447">
        <v>0</v>
      </c>
      <c r="AH27" s="447">
        <v>0</v>
      </c>
      <c r="AI27" s="447">
        <v>0</v>
      </c>
      <c r="AJ27" s="447">
        <v>0</v>
      </c>
      <c r="AK27" s="447">
        <v>0</v>
      </c>
      <c r="AL27" s="447">
        <v>0</v>
      </c>
      <c r="AM27" s="447">
        <v>0</v>
      </c>
      <c r="AN27" s="447">
        <v>0</v>
      </c>
      <c r="AO27" s="447">
        <v>0</v>
      </c>
      <c r="AP27" s="447">
        <v>0</v>
      </c>
      <c r="AQ27" s="447">
        <v>0</v>
      </c>
      <c r="AR27" s="447">
        <v>0</v>
      </c>
      <c r="AS27" s="447">
        <v>0</v>
      </c>
      <c r="AT27" s="447">
        <v>0</v>
      </c>
      <c r="AU27" s="447">
        <v>0</v>
      </c>
      <c r="AV27" s="447">
        <v>0</v>
      </c>
      <c r="AW27" s="447">
        <v>0</v>
      </c>
      <c r="AX27" s="447">
        <v>0</v>
      </c>
      <c r="AY27" s="447">
        <v>0</v>
      </c>
      <c r="AZ27" s="447">
        <v>0</v>
      </c>
      <c r="BA27" s="447">
        <v>0</v>
      </c>
      <c r="BB27" s="447">
        <v>0</v>
      </c>
      <c r="BC27" s="447">
        <v>0</v>
      </c>
      <c r="BD27" s="447">
        <v>0</v>
      </c>
      <c r="BE27" s="447">
        <v>0</v>
      </c>
      <c r="BF27" s="447">
        <v>0</v>
      </c>
      <c r="BG27" s="447">
        <v>0</v>
      </c>
      <c r="BH27" s="447">
        <v>0</v>
      </c>
      <c r="BI27" s="447">
        <v>0</v>
      </c>
      <c r="BJ27" s="447">
        <v>0</v>
      </c>
      <c r="BK27" s="447">
        <v>0</v>
      </c>
      <c r="BL27" s="447">
        <v>0</v>
      </c>
      <c r="BM27" s="447">
        <v>0</v>
      </c>
      <c r="BN27" s="447">
        <v>0</v>
      </c>
      <c r="BO27" s="447">
        <v>0</v>
      </c>
      <c r="BP27" s="447">
        <v>0</v>
      </c>
      <c r="BQ27" s="447">
        <v>0</v>
      </c>
      <c r="BR27" s="447">
        <v>0</v>
      </c>
      <c r="BS27" s="447">
        <v>0</v>
      </c>
      <c r="BT27" s="447">
        <v>0</v>
      </c>
      <c r="BU27" s="447">
        <v>0</v>
      </c>
      <c r="BV27" s="447">
        <v>0</v>
      </c>
      <c r="BW27" s="447">
        <v>0</v>
      </c>
      <c r="BX27" s="447">
        <v>0</v>
      </c>
      <c r="BY27" s="447">
        <v>0</v>
      </c>
      <c r="BZ27" s="447">
        <v>0</v>
      </c>
      <c r="CA27" s="447">
        <v>0</v>
      </c>
      <c r="CB27" s="447">
        <v>0</v>
      </c>
      <c r="CC27" s="447">
        <v>0</v>
      </c>
      <c r="CD27" s="447">
        <v>0</v>
      </c>
      <c r="CE27" s="447">
        <v>0</v>
      </c>
      <c r="CF27" s="447">
        <v>0</v>
      </c>
      <c r="CG27" s="447">
        <v>0</v>
      </c>
      <c r="CH27" s="447">
        <v>0</v>
      </c>
      <c r="CI27" s="447">
        <v>0</v>
      </c>
      <c r="CJ27" s="447">
        <v>0</v>
      </c>
      <c r="CK27" s="447">
        <v>0</v>
      </c>
      <c r="CL27" s="447">
        <v>0</v>
      </c>
      <c r="CM27" s="447">
        <v>0</v>
      </c>
      <c r="CN27" s="447">
        <v>0</v>
      </c>
      <c r="CO27" s="447">
        <v>0</v>
      </c>
      <c r="CP27" s="447">
        <v>0</v>
      </c>
      <c r="CQ27" s="447">
        <v>0</v>
      </c>
      <c r="CR27" s="447">
        <v>0</v>
      </c>
      <c r="CS27" s="447">
        <v>0</v>
      </c>
      <c r="CT27" s="447">
        <v>0</v>
      </c>
      <c r="CU27" s="447">
        <v>0</v>
      </c>
      <c r="CV27" s="447">
        <v>0</v>
      </c>
      <c r="CW27" s="447">
        <v>0</v>
      </c>
      <c r="CX27" s="447">
        <v>0</v>
      </c>
      <c r="CY27" s="447">
        <v>0</v>
      </c>
      <c r="CZ27" s="447">
        <v>0</v>
      </c>
      <c r="DA27" s="447">
        <v>0</v>
      </c>
      <c r="DB27" s="447">
        <v>0</v>
      </c>
      <c r="DC27" s="447">
        <v>0</v>
      </c>
      <c r="DD27" s="447">
        <v>0</v>
      </c>
      <c r="DE27" s="447">
        <v>0</v>
      </c>
      <c r="DF27" s="447">
        <v>0</v>
      </c>
      <c r="DG27" s="447">
        <v>0</v>
      </c>
      <c r="DH27" s="447">
        <v>0</v>
      </c>
      <c r="DI27" s="447">
        <v>0</v>
      </c>
      <c r="DJ27" s="447">
        <v>0</v>
      </c>
      <c r="DK27" s="447">
        <v>0</v>
      </c>
      <c r="DL27" s="447">
        <v>0</v>
      </c>
      <c r="DM27" s="447">
        <v>0</v>
      </c>
      <c r="DN27" s="447">
        <v>0</v>
      </c>
      <c r="DO27" s="447">
        <v>0</v>
      </c>
      <c r="DP27" s="447">
        <v>0</v>
      </c>
      <c r="DQ27" s="447">
        <v>0</v>
      </c>
      <c r="DR27" s="447">
        <v>0</v>
      </c>
      <c r="DS27" s="447">
        <v>0</v>
      </c>
      <c r="DT27" s="447">
        <v>0</v>
      </c>
      <c r="DU27" s="447">
        <v>0</v>
      </c>
      <c r="DV27" s="447">
        <v>0</v>
      </c>
      <c r="DW27" s="447">
        <v>0</v>
      </c>
      <c r="DX27" s="447">
        <v>0</v>
      </c>
      <c r="DY27" s="447">
        <v>0</v>
      </c>
      <c r="DZ27" s="447">
        <v>0</v>
      </c>
      <c r="EA27" s="447">
        <v>0</v>
      </c>
      <c r="EB27" s="447">
        <v>0</v>
      </c>
      <c r="EC27" s="447">
        <v>0</v>
      </c>
      <c r="ED27" s="447">
        <v>0</v>
      </c>
      <c r="EE27" s="447">
        <v>0</v>
      </c>
      <c r="EF27" s="447">
        <v>0</v>
      </c>
      <c r="EG27" s="447">
        <v>0</v>
      </c>
      <c r="EH27" s="447">
        <v>0</v>
      </c>
      <c r="EI27" s="447">
        <v>0</v>
      </c>
      <c r="EJ27" s="447">
        <v>0</v>
      </c>
      <c r="EK27" s="447">
        <v>0</v>
      </c>
      <c r="EL27" s="447">
        <v>0</v>
      </c>
      <c r="EM27" s="447">
        <v>0</v>
      </c>
      <c r="EN27" s="447">
        <v>0</v>
      </c>
      <c r="EO27" s="447">
        <v>0</v>
      </c>
      <c r="EP27" s="447">
        <v>0</v>
      </c>
      <c r="EQ27" s="447">
        <v>0</v>
      </c>
      <c r="ER27" s="447">
        <v>0</v>
      </c>
      <c r="ES27" s="447">
        <v>0</v>
      </c>
      <c r="ET27" s="447">
        <v>0</v>
      </c>
      <c r="EU27" s="447">
        <v>9</v>
      </c>
      <c r="EV27" s="447">
        <v>12</v>
      </c>
      <c r="EW27" s="447">
        <v>55</v>
      </c>
      <c r="EX27" s="447">
        <v>159</v>
      </c>
      <c r="EY27" s="447">
        <v>212</v>
      </c>
      <c r="EZ27" s="447">
        <v>330</v>
      </c>
      <c r="FA27" s="447">
        <v>420</v>
      </c>
      <c r="FB27" s="447">
        <v>394</v>
      </c>
      <c r="FC27" s="447">
        <v>483</v>
      </c>
      <c r="FD27" s="447">
        <v>1454</v>
      </c>
      <c r="FE27" s="447">
        <v>633</v>
      </c>
      <c r="FF27" s="447">
        <v>782</v>
      </c>
      <c r="FG27" s="447">
        <v>754</v>
      </c>
      <c r="FH27" s="447">
        <v>516</v>
      </c>
      <c r="FI27" s="447">
        <v>469</v>
      </c>
      <c r="FJ27" s="447">
        <v>540</v>
      </c>
      <c r="FK27" s="447">
        <v>610</v>
      </c>
      <c r="FL27" s="447">
        <v>628</v>
      </c>
      <c r="FM27" s="447">
        <v>624</v>
      </c>
      <c r="FN27" s="447">
        <v>667</v>
      </c>
      <c r="FO27" s="447">
        <v>620</v>
      </c>
      <c r="FP27" s="447">
        <v>604</v>
      </c>
      <c r="FQ27" s="447">
        <v>673</v>
      </c>
      <c r="FR27" s="447">
        <v>617</v>
      </c>
      <c r="FS27" s="447">
        <v>857</v>
      </c>
      <c r="FT27" s="447">
        <v>609</v>
      </c>
      <c r="FU27" s="447">
        <v>587</v>
      </c>
      <c r="FV27" s="447">
        <v>739</v>
      </c>
      <c r="FW27" s="447">
        <v>704</v>
      </c>
      <c r="FX27" s="447">
        <v>935</v>
      </c>
      <c r="FY27" s="447">
        <v>675</v>
      </c>
      <c r="FZ27" s="447">
        <v>943</v>
      </c>
      <c r="GA27" s="447">
        <v>1029</v>
      </c>
      <c r="GB27" s="447">
        <v>851</v>
      </c>
      <c r="GC27" s="447">
        <v>1171</v>
      </c>
      <c r="GD27" s="447">
        <v>1051</v>
      </c>
      <c r="GE27" s="447">
        <v>1063</v>
      </c>
      <c r="GF27" s="448">
        <v>679</v>
      </c>
    </row>
    <row r="28" spans="2:188" s="409" customFormat="1" ht="14.1" customHeight="1" x14ac:dyDescent="0.25">
      <c r="B28" s="458" t="s">
        <v>214</v>
      </c>
      <c r="C28" s="447">
        <v>0</v>
      </c>
      <c r="D28" s="447">
        <v>0</v>
      </c>
      <c r="E28" s="447">
        <v>0</v>
      </c>
      <c r="F28" s="447">
        <v>0</v>
      </c>
      <c r="G28" s="447">
        <v>0</v>
      </c>
      <c r="H28" s="447">
        <v>0</v>
      </c>
      <c r="I28" s="447">
        <v>0</v>
      </c>
      <c r="J28" s="447">
        <v>0</v>
      </c>
      <c r="K28" s="447">
        <v>0</v>
      </c>
      <c r="L28" s="447">
        <v>0</v>
      </c>
      <c r="M28" s="447">
        <v>0</v>
      </c>
      <c r="N28" s="447">
        <v>0</v>
      </c>
      <c r="O28" s="447">
        <v>0</v>
      </c>
      <c r="P28" s="447">
        <v>0</v>
      </c>
      <c r="Q28" s="447">
        <v>0</v>
      </c>
      <c r="R28" s="447">
        <v>0</v>
      </c>
      <c r="S28" s="447">
        <v>0</v>
      </c>
      <c r="T28" s="447">
        <v>0</v>
      </c>
      <c r="U28" s="447">
        <v>0</v>
      </c>
      <c r="V28" s="447">
        <v>0</v>
      </c>
      <c r="W28" s="447">
        <v>0</v>
      </c>
      <c r="X28" s="447">
        <v>0</v>
      </c>
      <c r="Y28" s="447">
        <v>0</v>
      </c>
      <c r="Z28" s="447">
        <v>0</v>
      </c>
      <c r="AA28" s="447">
        <v>0</v>
      </c>
      <c r="AB28" s="447">
        <v>0</v>
      </c>
      <c r="AC28" s="447">
        <v>0</v>
      </c>
      <c r="AD28" s="447">
        <v>0</v>
      </c>
      <c r="AE28" s="447">
        <v>0</v>
      </c>
      <c r="AF28" s="447">
        <v>0</v>
      </c>
      <c r="AG28" s="447">
        <v>0</v>
      </c>
      <c r="AH28" s="447">
        <v>0</v>
      </c>
      <c r="AI28" s="447">
        <v>0</v>
      </c>
      <c r="AJ28" s="447">
        <v>0</v>
      </c>
      <c r="AK28" s="447">
        <v>0</v>
      </c>
      <c r="AL28" s="447">
        <v>0</v>
      </c>
      <c r="AM28" s="447">
        <v>0</v>
      </c>
      <c r="AN28" s="447">
        <v>0</v>
      </c>
      <c r="AO28" s="447">
        <v>0</v>
      </c>
      <c r="AP28" s="447">
        <v>0</v>
      </c>
      <c r="AQ28" s="447">
        <v>0</v>
      </c>
      <c r="AR28" s="447">
        <v>0</v>
      </c>
      <c r="AS28" s="447">
        <v>0</v>
      </c>
      <c r="AT28" s="447">
        <v>0</v>
      </c>
      <c r="AU28" s="447">
        <v>0</v>
      </c>
      <c r="AV28" s="447">
        <v>0</v>
      </c>
      <c r="AW28" s="447">
        <v>0</v>
      </c>
      <c r="AX28" s="447">
        <v>0</v>
      </c>
      <c r="AY28" s="447">
        <v>0</v>
      </c>
      <c r="AZ28" s="447">
        <v>0</v>
      </c>
      <c r="BA28" s="447">
        <v>0</v>
      </c>
      <c r="BB28" s="447">
        <v>0</v>
      </c>
      <c r="BC28" s="447">
        <v>0</v>
      </c>
      <c r="BD28" s="447">
        <v>0</v>
      </c>
      <c r="BE28" s="447">
        <v>0</v>
      </c>
      <c r="BF28" s="447">
        <v>0</v>
      </c>
      <c r="BG28" s="447">
        <v>0</v>
      </c>
      <c r="BH28" s="447">
        <v>0</v>
      </c>
      <c r="BI28" s="447">
        <v>0</v>
      </c>
      <c r="BJ28" s="447">
        <v>0</v>
      </c>
      <c r="BK28" s="447">
        <v>0</v>
      </c>
      <c r="BL28" s="447">
        <v>0</v>
      </c>
      <c r="BM28" s="447">
        <v>0</v>
      </c>
      <c r="BN28" s="447">
        <v>0</v>
      </c>
      <c r="BO28" s="447">
        <v>0</v>
      </c>
      <c r="BP28" s="447">
        <v>0</v>
      </c>
      <c r="BQ28" s="447">
        <v>0</v>
      </c>
      <c r="BR28" s="447">
        <v>0</v>
      </c>
      <c r="BS28" s="447">
        <v>0</v>
      </c>
      <c r="BT28" s="447">
        <v>0</v>
      </c>
      <c r="BU28" s="447">
        <v>0</v>
      </c>
      <c r="BV28" s="447">
        <v>0</v>
      </c>
      <c r="BW28" s="447">
        <v>0</v>
      </c>
      <c r="BX28" s="447">
        <v>0</v>
      </c>
      <c r="BY28" s="447">
        <v>0</v>
      </c>
      <c r="BZ28" s="447">
        <v>0</v>
      </c>
      <c r="CA28" s="447">
        <v>0</v>
      </c>
      <c r="CB28" s="447">
        <v>0</v>
      </c>
      <c r="CC28" s="447">
        <v>0</v>
      </c>
      <c r="CD28" s="447">
        <v>0</v>
      </c>
      <c r="CE28" s="447">
        <v>0</v>
      </c>
      <c r="CF28" s="447">
        <v>0</v>
      </c>
      <c r="CG28" s="447">
        <v>0</v>
      </c>
      <c r="CH28" s="447">
        <v>0</v>
      </c>
      <c r="CI28" s="447">
        <v>0</v>
      </c>
      <c r="CJ28" s="447">
        <v>0</v>
      </c>
      <c r="CK28" s="447">
        <v>0</v>
      </c>
      <c r="CL28" s="447">
        <v>0</v>
      </c>
      <c r="CM28" s="447">
        <v>0</v>
      </c>
      <c r="CN28" s="447">
        <v>0</v>
      </c>
      <c r="CO28" s="447">
        <v>0</v>
      </c>
      <c r="CP28" s="447">
        <v>0</v>
      </c>
      <c r="CQ28" s="447">
        <v>0</v>
      </c>
      <c r="CR28" s="447">
        <v>0</v>
      </c>
      <c r="CS28" s="447">
        <v>0</v>
      </c>
      <c r="CT28" s="447">
        <v>0</v>
      </c>
      <c r="CU28" s="447">
        <v>0</v>
      </c>
      <c r="CV28" s="447">
        <v>0</v>
      </c>
      <c r="CW28" s="447">
        <v>0</v>
      </c>
      <c r="CX28" s="447">
        <v>0</v>
      </c>
      <c r="CY28" s="447">
        <v>0</v>
      </c>
      <c r="CZ28" s="447">
        <v>0</v>
      </c>
      <c r="DA28" s="447">
        <v>0</v>
      </c>
      <c r="DB28" s="447">
        <v>0</v>
      </c>
      <c r="DC28" s="447">
        <v>0</v>
      </c>
      <c r="DD28" s="447">
        <v>0</v>
      </c>
      <c r="DE28" s="447">
        <v>0</v>
      </c>
      <c r="DF28" s="447">
        <v>0</v>
      </c>
      <c r="DG28" s="447">
        <v>0</v>
      </c>
      <c r="DH28" s="447">
        <v>0</v>
      </c>
      <c r="DI28" s="447">
        <v>0</v>
      </c>
      <c r="DJ28" s="447">
        <v>0</v>
      </c>
      <c r="DK28" s="447">
        <v>0</v>
      </c>
      <c r="DL28" s="447">
        <v>0</v>
      </c>
      <c r="DM28" s="447">
        <v>0</v>
      </c>
      <c r="DN28" s="447">
        <v>0</v>
      </c>
      <c r="DO28" s="447">
        <v>0</v>
      </c>
      <c r="DP28" s="447">
        <v>0</v>
      </c>
      <c r="DQ28" s="447">
        <v>0</v>
      </c>
      <c r="DR28" s="447">
        <v>0</v>
      </c>
      <c r="DS28" s="447">
        <v>0</v>
      </c>
      <c r="DT28" s="447">
        <v>0</v>
      </c>
      <c r="DU28" s="447">
        <v>0</v>
      </c>
      <c r="DV28" s="447">
        <v>0</v>
      </c>
      <c r="DW28" s="447">
        <v>0</v>
      </c>
      <c r="DX28" s="447">
        <v>0</v>
      </c>
      <c r="DY28" s="447">
        <v>0</v>
      </c>
      <c r="DZ28" s="447">
        <v>0</v>
      </c>
      <c r="EA28" s="447">
        <v>0</v>
      </c>
      <c r="EB28" s="447">
        <v>0</v>
      </c>
      <c r="EC28" s="447">
        <v>0</v>
      </c>
      <c r="ED28" s="447">
        <v>0</v>
      </c>
      <c r="EE28" s="447">
        <v>0</v>
      </c>
      <c r="EF28" s="447">
        <v>0</v>
      </c>
      <c r="EG28" s="447">
        <v>0</v>
      </c>
      <c r="EH28" s="447">
        <v>0</v>
      </c>
      <c r="EI28" s="447">
        <v>0</v>
      </c>
      <c r="EJ28" s="447">
        <v>0</v>
      </c>
      <c r="EK28" s="447">
        <v>0</v>
      </c>
      <c r="EL28" s="447">
        <v>0</v>
      </c>
      <c r="EM28" s="447">
        <v>0</v>
      </c>
      <c r="EN28" s="447">
        <v>0</v>
      </c>
      <c r="EO28" s="447">
        <v>0</v>
      </c>
      <c r="EP28" s="447">
        <v>0</v>
      </c>
      <c r="EQ28" s="447">
        <v>0</v>
      </c>
      <c r="ER28" s="447">
        <v>0</v>
      </c>
      <c r="ES28" s="447">
        <v>0</v>
      </c>
      <c r="ET28" s="447">
        <v>0</v>
      </c>
      <c r="EU28" s="447">
        <v>0</v>
      </c>
      <c r="EV28" s="447">
        <v>0</v>
      </c>
      <c r="EW28" s="447">
        <v>0</v>
      </c>
      <c r="EX28" s="447">
        <v>0</v>
      </c>
      <c r="EY28" s="447">
        <v>0</v>
      </c>
      <c r="EZ28" s="447">
        <v>0</v>
      </c>
      <c r="FA28" s="447">
        <v>0</v>
      </c>
      <c r="FB28" s="447">
        <v>0</v>
      </c>
      <c r="FC28" s="447">
        <v>0</v>
      </c>
      <c r="FD28" s="447">
        <v>0</v>
      </c>
      <c r="FE28" s="447">
        <v>0</v>
      </c>
      <c r="FF28" s="447">
        <v>0</v>
      </c>
      <c r="FG28" s="447">
        <v>0</v>
      </c>
      <c r="FH28" s="447">
        <v>0</v>
      </c>
      <c r="FI28" s="447">
        <v>0</v>
      </c>
      <c r="FJ28" s="447">
        <v>0</v>
      </c>
      <c r="FK28" s="447">
        <v>0</v>
      </c>
      <c r="FL28" s="447">
        <v>0</v>
      </c>
      <c r="FM28" s="447">
        <v>0</v>
      </c>
      <c r="FN28" s="447">
        <v>0</v>
      </c>
      <c r="FO28" s="447">
        <v>0</v>
      </c>
      <c r="FP28" s="447">
        <v>0</v>
      </c>
      <c r="FQ28" s="447">
        <v>0</v>
      </c>
      <c r="FR28" s="447">
        <v>0</v>
      </c>
      <c r="FS28" s="447">
        <v>0</v>
      </c>
      <c r="FT28" s="447">
        <v>0</v>
      </c>
      <c r="FU28" s="447">
        <v>0</v>
      </c>
      <c r="FV28" s="447">
        <v>0</v>
      </c>
      <c r="FW28" s="447">
        <v>0</v>
      </c>
      <c r="FX28" s="447">
        <v>0</v>
      </c>
      <c r="FY28" s="447">
        <v>0</v>
      </c>
      <c r="FZ28" s="447">
        <v>0</v>
      </c>
      <c r="GA28" s="447">
        <v>0</v>
      </c>
      <c r="GB28" s="447">
        <v>0</v>
      </c>
      <c r="GC28" s="447">
        <v>0</v>
      </c>
      <c r="GD28" s="447">
        <v>0</v>
      </c>
      <c r="GE28" s="447">
        <v>0</v>
      </c>
      <c r="GF28" s="448">
        <v>0</v>
      </c>
    </row>
    <row r="29" spans="2:188" s="409" customFormat="1" ht="14.1" customHeight="1" x14ac:dyDescent="0.25">
      <c r="B29" s="439"/>
      <c r="C29" s="447"/>
      <c r="D29" s="447"/>
      <c r="E29" s="447"/>
      <c r="F29" s="447"/>
      <c r="G29" s="447"/>
      <c r="H29" s="447"/>
      <c r="I29" s="447"/>
      <c r="J29" s="447"/>
      <c r="K29" s="447"/>
      <c r="L29" s="447"/>
      <c r="M29" s="447"/>
      <c r="N29" s="447"/>
      <c r="O29" s="447"/>
      <c r="P29" s="447"/>
      <c r="Q29" s="447"/>
      <c r="R29" s="447"/>
      <c r="S29" s="447"/>
      <c r="T29" s="447"/>
      <c r="U29" s="447"/>
      <c r="V29" s="447"/>
      <c r="W29" s="447"/>
      <c r="X29" s="447"/>
      <c r="Y29" s="447"/>
      <c r="Z29" s="447"/>
      <c r="AA29" s="447"/>
      <c r="AB29" s="447"/>
      <c r="AC29" s="447"/>
      <c r="AD29" s="447"/>
      <c r="AE29" s="447"/>
      <c r="AF29" s="447"/>
      <c r="AG29" s="447"/>
      <c r="AH29" s="447"/>
      <c r="AI29" s="447"/>
      <c r="AJ29" s="447"/>
      <c r="AK29" s="447"/>
      <c r="AL29" s="447"/>
      <c r="AM29" s="447"/>
      <c r="AN29" s="447"/>
      <c r="AO29" s="447"/>
      <c r="AP29" s="447"/>
      <c r="AQ29" s="447"/>
      <c r="AR29" s="447"/>
      <c r="AS29" s="447"/>
      <c r="AT29" s="447"/>
      <c r="AU29" s="447"/>
      <c r="AV29" s="447"/>
      <c r="AW29" s="447"/>
      <c r="AX29" s="447"/>
      <c r="AY29" s="447"/>
      <c r="AZ29" s="447"/>
      <c r="BA29" s="447"/>
      <c r="BB29" s="447"/>
      <c r="BC29" s="447"/>
      <c r="BD29" s="447"/>
      <c r="BE29" s="447"/>
      <c r="BF29" s="447"/>
      <c r="BG29" s="447"/>
      <c r="BH29" s="447"/>
      <c r="BI29" s="447"/>
      <c r="BJ29" s="447"/>
      <c r="BK29" s="447"/>
      <c r="BL29" s="447"/>
      <c r="BM29" s="447"/>
      <c r="BN29" s="447"/>
      <c r="BO29" s="447"/>
      <c r="BP29" s="447"/>
      <c r="BQ29" s="447"/>
      <c r="BR29" s="447"/>
      <c r="BS29" s="447"/>
      <c r="BT29" s="447"/>
      <c r="BU29" s="447"/>
      <c r="BV29" s="447"/>
      <c r="BW29" s="447"/>
      <c r="BX29" s="447"/>
      <c r="BY29" s="447"/>
      <c r="BZ29" s="447"/>
      <c r="CA29" s="447"/>
      <c r="CB29" s="447"/>
      <c r="CC29" s="447"/>
      <c r="CD29" s="447"/>
      <c r="CE29" s="447"/>
      <c r="CF29" s="447"/>
      <c r="CG29" s="447"/>
      <c r="CH29" s="447"/>
      <c r="CI29" s="447"/>
      <c r="CJ29" s="447"/>
      <c r="CK29" s="447"/>
      <c r="CL29" s="447"/>
      <c r="CM29" s="447"/>
      <c r="CN29" s="447"/>
      <c r="CO29" s="447"/>
      <c r="CP29" s="447"/>
      <c r="CQ29" s="447"/>
      <c r="CR29" s="447"/>
      <c r="CS29" s="447"/>
      <c r="CT29" s="447"/>
      <c r="CU29" s="447"/>
      <c r="CV29" s="447"/>
      <c r="CW29" s="447"/>
      <c r="CX29" s="447"/>
      <c r="CY29" s="447"/>
      <c r="CZ29" s="447"/>
      <c r="DA29" s="447"/>
      <c r="DB29" s="447"/>
      <c r="DC29" s="447"/>
      <c r="DD29" s="447"/>
      <c r="DE29" s="447"/>
      <c r="DF29" s="447"/>
      <c r="DG29" s="447"/>
      <c r="DH29" s="447"/>
      <c r="DI29" s="447"/>
      <c r="DJ29" s="447"/>
      <c r="DK29" s="447"/>
      <c r="DL29" s="447"/>
      <c r="DM29" s="447"/>
      <c r="DN29" s="447"/>
      <c r="DO29" s="447"/>
      <c r="DP29" s="447"/>
      <c r="DQ29" s="447"/>
      <c r="DR29" s="447"/>
      <c r="DS29" s="447"/>
      <c r="DT29" s="447"/>
      <c r="DU29" s="447"/>
      <c r="DV29" s="447"/>
      <c r="DW29" s="447"/>
      <c r="DX29" s="447"/>
      <c r="DY29" s="447"/>
      <c r="DZ29" s="447"/>
      <c r="EA29" s="447"/>
      <c r="EB29" s="447"/>
      <c r="EC29" s="447"/>
      <c r="ED29" s="447"/>
      <c r="EE29" s="447"/>
      <c r="EF29" s="447"/>
      <c r="EG29" s="447"/>
      <c r="EH29" s="447"/>
      <c r="EI29" s="447"/>
      <c r="EJ29" s="447"/>
      <c r="EK29" s="447"/>
      <c r="EL29" s="447"/>
      <c r="EM29" s="447"/>
      <c r="EN29" s="447"/>
      <c r="EO29" s="447"/>
      <c r="EP29" s="447"/>
      <c r="EQ29" s="447"/>
      <c r="ER29" s="447"/>
      <c r="ES29" s="447"/>
      <c r="ET29" s="447"/>
      <c r="EU29" s="447"/>
      <c r="EV29" s="447"/>
      <c r="EW29" s="447"/>
      <c r="EX29" s="447"/>
      <c r="EY29" s="447"/>
      <c r="EZ29" s="447"/>
      <c r="FA29" s="447"/>
      <c r="FB29" s="447"/>
      <c r="FC29" s="447"/>
      <c r="FD29" s="447"/>
      <c r="FE29" s="447"/>
      <c r="FF29" s="447"/>
      <c r="FG29" s="447"/>
      <c r="FH29" s="447"/>
      <c r="FI29" s="447"/>
      <c r="FJ29" s="447"/>
      <c r="FK29" s="447"/>
      <c r="FL29" s="447"/>
      <c r="FM29" s="447"/>
      <c r="FN29" s="447"/>
      <c r="FO29" s="447"/>
      <c r="FP29" s="447"/>
      <c r="FQ29" s="447"/>
      <c r="FR29" s="447"/>
      <c r="FS29" s="447"/>
      <c r="FT29" s="447"/>
      <c r="FU29" s="447"/>
      <c r="FV29" s="447"/>
      <c r="FW29" s="447"/>
      <c r="FX29" s="447"/>
      <c r="FY29" s="447"/>
      <c r="FZ29" s="447"/>
      <c r="GA29" s="447"/>
      <c r="GB29" s="447"/>
      <c r="GC29" s="447"/>
      <c r="GD29" s="447"/>
      <c r="GE29" s="447"/>
      <c r="GF29" s="448"/>
    </row>
    <row r="30" spans="2:188" s="410" customFormat="1" ht="14.1" customHeight="1" x14ac:dyDescent="0.25">
      <c r="B30" s="437" t="s">
        <v>208</v>
      </c>
      <c r="C30" s="447"/>
      <c r="D30" s="447"/>
      <c r="E30" s="447"/>
      <c r="F30" s="447"/>
      <c r="G30" s="447"/>
      <c r="H30" s="447"/>
      <c r="I30" s="447"/>
      <c r="J30" s="447"/>
      <c r="K30" s="447"/>
      <c r="L30" s="447"/>
      <c r="M30" s="447"/>
      <c r="N30" s="447"/>
      <c r="O30" s="447"/>
      <c r="P30" s="447"/>
      <c r="Q30" s="447"/>
      <c r="R30" s="447"/>
      <c r="S30" s="447"/>
      <c r="T30" s="447"/>
      <c r="U30" s="447"/>
      <c r="V30" s="447"/>
      <c r="W30" s="447"/>
      <c r="X30" s="447"/>
      <c r="Y30" s="447"/>
      <c r="Z30" s="447"/>
      <c r="AA30" s="447"/>
      <c r="AB30" s="447"/>
      <c r="AC30" s="447"/>
      <c r="AD30" s="447"/>
      <c r="AE30" s="447"/>
      <c r="AF30" s="447"/>
      <c r="AG30" s="447"/>
      <c r="AH30" s="447"/>
      <c r="AI30" s="447"/>
      <c r="AJ30" s="447"/>
      <c r="AK30" s="447"/>
      <c r="AL30" s="447"/>
      <c r="AM30" s="447"/>
      <c r="AN30" s="447"/>
      <c r="AO30" s="447"/>
      <c r="AP30" s="447"/>
      <c r="AQ30" s="447"/>
      <c r="AR30" s="447"/>
      <c r="AS30" s="447"/>
      <c r="AT30" s="447"/>
      <c r="AU30" s="447"/>
      <c r="AV30" s="447"/>
      <c r="AW30" s="447"/>
      <c r="AX30" s="447"/>
      <c r="AY30" s="447"/>
      <c r="AZ30" s="447"/>
      <c r="BA30" s="447"/>
      <c r="BB30" s="447"/>
      <c r="BC30" s="447"/>
      <c r="BD30" s="447"/>
      <c r="BE30" s="447"/>
      <c r="BF30" s="447"/>
      <c r="BG30" s="447"/>
      <c r="BH30" s="447"/>
      <c r="BI30" s="447"/>
      <c r="BJ30" s="447"/>
      <c r="BK30" s="447"/>
      <c r="BL30" s="447"/>
      <c r="BM30" s="447"/>
      <c r="BN30" s="447"/>
      <c r="BO30" s="447"/>
      <c r="BP30" s="447"/>
      <c r="BQ30" s="447"/>
      <c r="BR30" s="447"/>
      <c r="BS30" s="447"/>
      <c r="BT30" s="447"/>
      <c r="BU30" s="447"/>
      <c r="BV30" s="447"/>
      <c r="BW30" s="447"/>
      <c r="BX30" s="447"/>
      <c r="BY30" s="447"/>
      <c r="BZ30" s="447"/>
      <c r="CA30" s="447"/>
      <c r="CB30" s="447"/>
      <c r="CC30" s="447"/>
      <c r="CD30" s="447"/>
      <c r="CE30" s="447"/>
      <c r="CF30" s="447"/>
      <c r="CG30" s="447"/>
      <c r="CH30" s="447"/>
      <c r="CI30" s="447"/>
      <c r="CJ30" s="447"/>
      <c r="CK30" s="447"/>
      <c r="CL30" s="447"/>
      <c r="CM30" s="447"/>
      <c r="CN30" s="447"/>
      <c r="CO30" s="447"/>
      <c r="CP30" s="447"/>
      <c r="CQ30" s="447"/>
      <c r="CR30" s="447"/>
      <c r="CS30" s="447"/>
      <c r="CT30" s="447"/>
      <c r="CU30" s="447"/>
      <c r="CV30" s="447"/>
      <c r="CW30" s="447"/>
      <c r="CX30" s="447"/>
      <c r="CY30" s="447"/>
      <c r="CZ30" s="447"/>
      <c r="DA30" s="447"/>
      <c r="DB30" s="447"/>
      <c r="DC30" s="447"/>
      <c r="DD30" s="447"/>
      <c r="DE30" s="447"/>
      <c r="DF30" s="447"/>
      <c r="DG30" s="447"/>
      <c r="DH30" s="447"/>
      <c r="DI30" s="447"/>
      <c r="DJ30" s="447"/>
      <c r="DK30" s="447"/>
      <c r="DL30" s="447"/>
      <c r="DM30" s="447"/>
      <c r="DN30" s="447"/>
      <c r="DO30" s="447"/>
      <c r="DP30" s="447"/>
      <c r="DQ30" s="447"/>
      <c r="DR30" s="447"/>
      <c r="DS30" s="447"/>
      <c r="DT30" s="447"/>
      <c r="DU30" s="447"/>
      <c r="DV30" s="447"/>
      <c r="DW30" s="447"/>
      <c r="DX30" s="447"/>
      <c r="DY30" s="447"/>
      <c r="DZ30" s="447"/>
      <c r="EA30" s="447"/>
      <c r="EB30" s="447"/>
      <c r="EC30" s="447"/>
      <c r="ED30" s="447"/>
      <c r="EE30" s="447"/>
      <c r="EF30" s="447"/>
      <c r="EG30" s="447"/>
      <c r="EH30" s="447"/>
      <c r="EI30" s="447"/>
      <c r="EJ30" s="447"/>
      <c r="EK30" s="447"/>
      <c r="EL30" s="447"/>
      <c r="EM30" s="447"/>
      <c r="EN30" s="447"/>
      <c r="EO30" s="447"/>
      <c r="EP30" s="447"/>
      <c r="EQ30" s="447"/>
      <c r="ER30" s="447"/>
      <c r="ES30" s="447"/>
      <c r="ET30" s="447"/>
      <c r="EU30" s="447"/>
      <c r="EV30" s="447"/>
      <c r="EW30" s="447"/>
      <c r="EX30" s="447"/>
      <c r="EY30" s="447"/>
      <c r="EZ30" s="447"/>
      <c r="FA30" s="447"/>
      <c r="FB30" s="447"/>
      <c r="FC30" s="447"/>
      <c r="FD30" s="447"/>
      <c r="FE30" s="447"/>
      <c r="FF30" s="447"/>
      <c r="FG30" s="447"/>
      <c r="FH30" s="447"/>
      <c r="FI30" s="447"/>
      <c r="FJ30" s="447"/>
      <c r="FK30" s="447"/>
      <c r="FL30" s="447"/>
      <c r="FM30" s="447"/>
      <c r="FN30" s="447"/>
      <c r="FO30" s="447"/>
      <c r="FP30" s="447"/>
      <c r="FQ30" s="447"/>
      <c r="FR30" s="447"/>
      <c r="FS30" s="447"/>
      <c r="FT30" s="447"/>
      <c r="FU30" s="447"/>
      <c r="FV30" s="447"/>
      <c r="FW30" s="447"/>
      <c r="FX30" s="447"/>
      <c r="FY30" s="447"/>
      <c r="FZ30" s="447"/>
      <c r="GA30" s="447"/>
      <c r="GB30" s="447"/>
      <c r="GC30" s="447"/>
      <c r="GD30" s="447"/>
      <c r="GE30" s="447"/>
      <c r="GF30" s="448"/>
    </row>
    <row r="31" spans="2:188" s="410" customFormat="1" ht="14.1" customHeight="1" x14ac:dyDescent="0.25">
      <c r="B31" s="438" t="s">
        <v>205</v>
      </c>
      <c r="C31" s="447"/>
      <c r="D31" s="447"/>
      <c r="E31" s="447"/>
      <c r="F31" s="447"/>
      <c r="G31" s="447"/>
      <c r="H31" s="447"/>
      <c r="I31" s="447"/>
      <c r="J31" s="447"/>
      <c r="K31" s="447"/>
      <c r="L31" s="447"/>
      <c r="M31" s="447"/>
      <c r="N31" s="447"/>
      <c r="O31" s="447"/>
      <c r="P31" s="447"/>
      <c r="Q31" s="447"/>
      <c r="R31" s="447"/>
      <c r="S31" s="447"/>
      <c r="T31" s="447"/>
      <c r="U31" s="447"/>
      <c r="V31" s="447"/>
      <c r="W31" s="447"/>
      <c r="X31" s="447"/>
      <c r="Y31" s="447"/>
      <c r="Z31" s="447"/>
      <c r="AA31" s="447"/>
      <c r="AB31" s="447"/>
      <c r="AC31" s="447"/>
      <c r="AD31" s="447"/>
      <c r="AE31" s="447"/>
      <c r="AF31" s="447"/>
      <c r="AG31" s="447"/>
      <c r="AH31" s="447"/>
      <c r="AI31" s="447"/>
      <c r="AJ31" s="447"/>
      <c r="AK31" s="447"/>
      <c r="AL31" s="447"/>
      <c r="AM31" s="447"/>
      <c r="AN31" s="447"/>
      <c r="AO31" s="447"/>
      <c r="AP31" s="447"/>
      <c r="AQ31" s="447"/>
      <c r="AR31" s="447"/>
      <c r="AS31" s="447"/>
      <c r="AT31" s="447"/>
      <c r="AU31" s="447"/>
      <c r="AV31" s="447"/>
      <c r="AW31" s="447"/>
      <c r="AX31" s="447"/>
      <c r="AY31" s="447"/>
      <c r="AZ31" s="447"/>
      <c r="BA31" s="447"/>
      <c r="BB31" s="447"/>
      <c r="BC31" s="447"/>
      <c r="BD31" s="447"/>
      <c r="BE31" s="447"/>
      <c r="BF31" s="447"/>
      <c r="BG31" s="447"/>
      <c r="BH31" s="447"/>
      <c r="BI31" s="447"/>
      <c r="BJ31" s="447"/>
      <c r="BK31" s="447"/>
      <c r="BL31" s="447"/>
      <c r="BM31" s="447"/>
      <c r="BN31" s="447"/>
      <c r="BO31" s="447"/>
      <c r="BP31" s="447"/>
      <c r="BQ31" s="447"/>
      <c r="BR31" s="447"/>
      <c r="BS31" s="447"/>
      <c r="BT31" s="447"/>
      <c r="BU31" s="447"/>
      <c r="BV31" s="447"/>
      <c r="BW31" s="447"/>
      <c r="BX31" s="447"/>
      <c r="BY31" s="447"/>
      <c r="BZ31" s="447"/>
      <c r="CA31" s="447"/>
      <c r="CB31" s="447"/>
      <c r="CC31" s="447"/>
      <c r="CD31" s="447"/>
      <c r="CE31" s="447"/>
      <c r="CF31" s="447"/>
      <c r="CG31" s="447"/>
      <c r="CH31" s="447"/>
      <c r="CI31" s="447"/>
      <c r="CJ31" s="447"/>
      <c r="CK31" s="447"/>
      <c r="CL31" s="447"/>
      <c r="CM31" s="447"/>
      <c r="CN31" s="447"/>
      <c r="CO31" s="447"/>
      <c r="CP31" s="447"/>
      <c r="CQ31" s="447"/>
      <c r="CR31" s="447"/>
      <c r="CS31" s="447"/>
      <c r="CT31" s="447"/>
      <c r="CU31" s="447"/>
      <c r="CV31" s="447"/>
      <c r="CW31" s="447"/>
      <c r="CX31" s="447"/>
      <c r="CY31" s="447"/>
      <c r="CZ31" s="447"/>
      <c r="DA31" s="447"/>
      <c r="DB31" s="447"/>
      <c r="DC31" s="447"/>
      <c r="DD31" s="447"/>
      <c r="DE31" s="447"/>
      <c r="DF31" s="447"/>
      <c r="DG31" s="447"/>
      <c r="DH31" s="447"/>
      <c r="DI31" s="447"/>
      <c r="DJ31" s="447"/>
      <c r="DK31" s="447"/>
      <c r="DL31" s="447"/>
      <c r="DM31" s="447"/>
      <c r="DN31" s="447"/>
      <c r="DO31" s="447"/>
      <c r="DP31" s="447"/>
      <c r="DQ31" s="447"/>
      <c r="DR31" s="447"/>
      <c r="DS31" s="447"/>
      <c r="DT31" s="447"/>
      <c r="DU31" s="447"/>
      <c r="DV31" s="447"/>
      <c r="DW31" s="447"/>
      <c r="DX31" s="447"/>
      <c r="DY31" s="447"/>
      <c r="DZ31" s="447"/>
      <c r="EA31" s="447"/>
      <c r="EB31" s="447"/>
      <c r="EC31" s="447"/>
      <c r="ED31" s="447"/>
      <c r="EE31" s="447"/>
      <c r="EF31" s="447"/>
      <c r="EG31" s="447"/>
      <c r="EH31" s="447"/>
      <c r="EI31" s="447"/>
      <c r="EJ31" s="447"/>
      <c r="EK31" s="447"/>
      <c r="EL31" s="447"/>
      <c r="EM31" s="447"/>
      <c r="EN31" s="447"/>
      <c r="EO31" s="447"/>
      <c r="EP31" s="447"/>
      <c r="EQ31" s="447"/>
      <c r="ER31" s="447"/>
      <c r="ES31" s="447"/>
      <c r="ET31" s="447"/>
      <c r="EU31" s="447"/>
      <c r="EV31" s="447"/>
      <c r="EW31" s="447"/>
      <c r="EX31" s="447"/>
      <c r="EY31" s="447"/>
      <c r="EZ31" s="447"/>
      <c r="FA31" s="447"/>
      <c r="FB31" s="447"/>
      <c r="FC31" s="447"/>
      <c r="FD31" s="447"/>
      <c r="FE31" s="447"/>
      <c r="FF31" s="447"/>
      <c r="FG31" s="447"/>
      <c r="FH31" s="447"/>
      <c r="FI31" s="447"/>
      <c r="FJ31" s="447"/>
      <c r="FK31" s="447"/>
      <c r="FL31" s="447"/>
      <c r="FM31" s="447"/>
      <c r="FN31" s="447"/>
      <c r="FO31" s="447"/>
      <c r="FP31" s="447"/>
      <c r="FQ31" s="447"/>
      <c r="FR31" s="447"/>
      <c r="FS31" s="447"/>
      <c r="FT31" s="447"/>
      <c r="FU31" s="447"/>
      <c r="FV31" s="447"/>
      <c r="FW31" s="447"/>
      <c r="FX31" s="447"/>
      <c r="FY31" s="447"/>
      <c r="FZ31" s="447"/>
      <c r="GA31" s="447"/>
      <c r="GB31" s="447"/>
      <c r="GC31" s="447"/>
      <c r="GD31" s="447"/>
      <c r="GE31" s="447"/>
      <c r="GF31" s="448"/>
    </row>
    <row r="32" spans="2:188" s="411" customFormat="1" ht="14.1" customHeight="1" x14ac:dyDescent="0.25">
      <c r="B32" s="458" t="s">
        <v>215</v>
      </c>
      <c r="C32" s="447">
        <v>0</v>
      </c>
      <c r="D32" s="447">
        <v>0</v>
      </c>
      <c r="E32" s="447">
        <v>0</v>
      </c>
      <c r="F32" s="447">
        <v>0</v>
      </c>
      <c r="G32" s="447">
        <v>0</v>
      </c>
      <c r="H32" s="447">
        <v>0</v>
      </c>
      <c r="I32" s="447">
        <v>0</v>
      </c>
      <c r="J32" s="447">
        <v>0</v>
      </c>
      <c r="K32" s="447">
        <v>0</v>
      </c>
      <c r="L32" s="447">
        <v>0</v>
      </c>
      <c r="M32" s="447">
        <v>0</v>
      </c>
      <c r="N32" s="447">
        <v>0</v>
      </c>
      <c r="O32" s="447">
        <v>0</v>
      </c>
      <c r="P32" s="447">
        <v>0</v>
      </c>
      <c r="Q32" s="447">
        <v>0</v>
      </c>
      <c r="R32" s="447">
        <v>0</v>
      </c>
      <c r="S32" s="447">
        <v>0</v>
      </c>
      <c r="T32" s="447">
        <v>0</v>
      </c>
      <c r="U32" s="447">
        <v>0</v>
      </c>
      <c r="V32" s="447">
        <v>0</v>
      </c>
      <c r="W32" s="447">
        <v>0</v>
      </c>
      <c r="X32" s="447">
        <v>0</v>
      </c>
      <c r="Y32" s="447">
        <v>0</v>
      </c>
      <c r="Z32" s="447">
        <v>0</v>
      </c>
      <c r="AA32" s="447">
        <v>0</v>
      </c>
      <c r="AB32" s="447">
        <v>0</v>
      </c>
      <c r="AC32" s="447">
        <v>0</v>
      </c>
      <c r="AD32" s="447">
        <v>0</v>
      </c>
      <c r="AE32" s="447">
        <v>0</v>
      </c>
      <c r="AF32" s="447">
        <v>0</v>
      </c>
      <c r="AG32" s="447">
        <v>0</v>
      </c>
      <c r="AH32" s="447">
        <v>0</v>
      </c>
      <c r="AI32" s="447">
        <v>0</v>
      </c>
      <c r="AJ32" s="447">
        <v>0</v>
      </c>
      <c r="AK32" s="447">
        <v>0</v>
      </c>
      <c r="AL32" s="447">
        <v>0</v>
      </c>
      <c r="AM32" s="447">
        <v>0</v>
      </c>
      <c r="AN32" s="447">
        <v>0</v>
      </c>
      <c r="AO32" s="447">
        <v>0</v>
      </c>
      <c r="AP32" s="447">
        <v>0</v>
      </c>
      <c r="AQ32" s="447">
        <v>0</v>
      </c>
      <c r="AR32" s="447">
        <v>0</v>
      </c>
      <c r="AS32" s="447">
        <v>0</v>
      </c>
      <c r="AT32" s="447">
        <v>0</v>
      </c>
      <c r="AU32" s="447">
        <v>0</v>
      </c>
      <c r="AV32" s="447">
        <v>0</v>
      </c>
      <c r="AW32" s="447">
        <v>0</v>
      </c>
      <c r="AX32" s="447">
        <v>0</v>
      </c>
      <c r="AY32" s="447">
        <v>0</v>
      </c>
      <c r="AZ32" s="447">
        <v>0</v>
      </c>
      <c r="BA32" s="447">
        <v>0</v>
      </c>
      <c r="BB32" s="447">
        <v>0</v>
      </c>
      <c r="BC32" s="447">
        <v>0</v>
      </c>
      <c r="BD32" s="447">
        <v>0</v>
      </c>
      <c r="BE32" s="447">
        <v>0</v>
      </c>
      <c r="BF32" s="447">
        <v>0</v>
      </c>
      <c r="BG32" s="447">
        <v>0</v>
      </c>
      <c r="BH32" s="447">
        <v>0</v>
      </c>
      <c r="BI32" s="447">
        <v>0</v>
      </c>
      <c r="BJ32" s="447">
        <v>0</v>
      </c>
      <c r="BK32" s="447">
        <v>0</v>
      </c>
      <c r="BL32" s="447">
        <v>0</v>
      </c>
      <c r="BM32" s="447">
        <v>0</v>
      </c>
      <c r="BN32" s="447">
        <v>0</v>
      </c>
      <c r="BO32" s="447">
        <v>0</v>
      </c>
      <c r="BP32" s="447">
        <v>0</v>
      </c>
      <c r="BQ32" s="447">
        <v>0</v>
      </c>
      <c r="BR32" s="447">
        <v>0</v>
      </c>
      <c r="BS32" s="447">
        <v>0</v>
      </c>
      <c r="BT32" s="447">
        <v>0</v>
      </c>
      <c r="BU32" s="447">
        <v>0</v>
      </c>
      <c r="BV32" s="447">
        <v>0</v>
      </c>
      <c r="BW32" s="447">
        <v>0</v>
      </c>
      <c r="BX32" s="447">
        <v>0</v>
      </c>
      <c r="BY32" s="447">
        <v>0</v>
      </c>
      <c r="BZ32" s="447">
        <v>0</v>
      </c>
      <c r="CA32" s="447">
        <v>0</v>
      </c>
      <c r="CB32" s="447">
        <v>0</v>
      </c>
      <c r="CC32" s="447">
        <v>0</v>
      </c>
      <c r="CD32" s="447">
        <v>0</v>
      </c>
      <c r="CE32" s="447">
        <v>0</v>
      </c>
      <c r="CF32" s="447">
        <v>0</v>
      </c>
      <c r="CG32" s="447">
        <v>0</v>
      </c>
      <c r="CH32" s="447">
        <v>0</v>
      </c>
      <c r="CI32" s="447">
        <v>0</v>
      </c>
      <c r="CJ32" s="447">
        <v>0</v>
      </c>
      <c r="CK32" s="447">
        <v>0</v>
      </c>
      <c r="CL32" s="447">
        <v>0</v>
      </c>
      <c r="CM32" s="447">
        <v>0</v>
      </c>
      <c r="CN32" s="447">
        <v>0</v>
      </c>
      <c r="CO32" s="447">
        <v>0</v>
      </c>
      <c r="CP32" s="447">
        <v>0</v>
      </c>
      <c r="CQ32" s="447">
        <v>0</v>
      </c>
      <c r="CR32" s="447">
        <v>0</v>
      </c>
      <c r="CS32" s="447">
        <v>0</v>
      </c>
      <c r="CT32" s="447">
        <v>0</v>
      </c>
      <c r="CU32" s="447">
        <v>0</v>
      </c>
      <c r="CV32" s="447">
        <v>0</v>
      </c>
      <c r="CW32" s="447">
        <v>0</v>
      </c>
      <c r="CX32" s="447">
        <v>0</v>
      </c>
      <c r="CY32" s="447">
        <v>0</v>
      </c>
      <c r="CZ32" s="447">
        <v>0</v>
      </c>
      <c r="DA32" s="447">
        <v>0</v>
      </c>
      <c r="DB32" s="447">
        <v>0</v>
      </c>
      <c r="DC32" s="447">
        <v>0</v>
      </c>
      <c r="DD32" s="447">
        <v>0</v>
      </c>
      <c r="DE32" s="447">
        <v>0</v>
      </c>
      <c r="DF32" s="447">
        <v>0</v>
      </c>
      <c r="DG32" s="447">
        <v>0</v>
      </c>
      <c r="DH32" s="447">
        <v>0</v>
      </c>
      <c r="DI32" s="447">
        <v>0</v>
      </c>
      <c r="DJ32" s="447">
        <v>0</v>
      </c>
      <c r="DK32" s="447">
        <v>0</v>
      </c>
      <c r="DL32" s="447">
        <v>0</v>
      </c>
      <c r="DM32" s="447">
        <v>0</v>
      </c>
      <c r="DN32" s="447">
        <v>0</v>
      </c>
      <c r="DO32" s="447">
        <v>0</v>
      </c>
      <c r="DP32" s="447">
        <v>0</v>
      </c>
      <c r="DQ32" s="447">
        <v>0</v>
      </c>
      <c r="DR32" s="447">
        <v>0</v>
      </c>
      <c r="DS32" s="447">
        <v>0</v>
      </c>
      <c r="DT32" s="447">
        <v>0</v>
      </c>
      <c r="DU32" s="447">
        <v>0</v>
      </c>
      <c r="DV32" s="447">
        <v>0</v>
      </c>
      <c r="DW32" s="447">
        <v>0</v>
      </c>
      <c r="DX32" s="447">
        <v>0</v>
      </c>
      <c r="DY32" s="447">
        <v>0</v>
      </c>
      <c r="DZ32" s="447">
        <v>0</v>
      </c>
      <c r="EA32" s="447">
        <v>0</v>
      </c>
      <c r="EB32" s="447">
        <v>0</v>
      </c>
      <c r="EC32" s="447">
        <v>0</v>
      </c>
      <c r="ED32" s="447">
        <v>0</v>
      </c>
      <c r="EE32" s="447">
        <v>0</v>
      </c>
      <c r="EF32" s="447">
        <v>0</v>
      </c>
      <c r="EG32" s="447">
        <v>0</v>
      </c>
      <c r="EH32" s="447">
        <v>0</v>
      </c>
      <c r="EI32" s="447">
        <v>0</v>
      </c>
      <c r="EJ32" s="447">
        <v>0</v>
      </c>
      <c r="EK32" s="447">
        <v>0</v>
      </c>
      <c r="EL32" s="447">
        <v>0</v>
      </c>
      <c r="EM32" s="447">
        <v>0</v>
      </c>
      <c r="EN32" s="447">
        <v>0</v>
      </c>
      <c r="EO32" s="447">
        <v>0</v>
      </c>
      <c r="EP32" s="447">
        <v>0</v>
      </c>
      <c r="EQ32" s="447">
        <v>0</v>
      </c>
      <c r="ER32" s="447">
        <v>0</v>
      </c>
      <c r="ES32" s="447">
        <v>0</v>
      </c>
      <c r="ET32" s="447">
        <v>0</v>
      </c>
      <c r="EU32" s="447">
        <v>0</v>
      </c>
      <c r="EV32" s="447">
        <v>6</v>
      </c>
      <c r="EW32" s="447">
        <v>295</v>
      </c>
      <c r="EX32" s="447">
        <v>3927</v>
      </c>
      <c r="EY32" s="447">
        <v>10304</v>
      </c>
      <c r="EZ32" s="447">
        <v>17901</v>
      </c>
      <c r="FA32" s="447">
        <v>19228</v>
      </c>
      <c r="FB32" s="447">
        <v>21295</v>
      </c>
      <c r="FC32" s="447">
        <v>20225</v>
      </c>
      <c r="FD32" s="447">
        <v>19620</v>
      </c>
      <c r="FE32" s="447">
        <v>22796</v>
      </c>
      <c r="FF32" s="447">
        <v>21509</v>
      </c>
      <c r="FG32" s="447">
        <v>31612</v>
      </c>
      <c r="FH32" s="447">
        <v>24273</v>
      </c>
      <c r="FI32" s="447">
        <v>25844</v>
      </c>
      <c r="FJ32" s="447">
        <v>30570</v>
      </c>
      <c r="FK32" s="447">
        <v>30247</v>
      </c>
      <c r="FL32" s="447">
        <v>33543</v>
      </c>
      <c r="FM32" s="447">
        <v>36460</v>
      </c>
      <c r="FN32" s="447">
        <v>34717</v>
      </c>
      <c r="FO32" s="447">
        <v>33686</v>
      </c>
      <c r="FP32" s="447">
        <v>36774</v>
      </c>
      <c r="FQ32" s="447">
        <v>36716</v>
      </c>
      <c r="FR32" s="447">
        <v>36390</v>
      </c>
      <c r="FS32" s="447">
        <v>56040</v>
      </c>
      <c r="FT32" s="447">
        <v>37668</v>
      </c>
      <c r="FU32" s="447">
        <v>39524</v>
      </c>
      <c r="FV32" s="447">
        <v>48055</v>
      </c>
      <c r="FW32" s="447">
        <v>48517</v>
      </c>
      <c r="FX32" s="447">
        <v>54552</v>
      </c>
      <c r="FY32" s="447">
        <v>44104</v>
      </c>
      <c r="FZ32" s="447">
        <v>50379</v>
      </c>
      <c r="GA32" s="447">
        <v>51383</v>
      </c>
      <c r="GB32" s="447">
        <v>53588</v>
      </c>
      <c r="GC32" s="447">
        <v>51633</v>
      </c>
      <c r="GD32" s="447">
        <v>53098</v>
      </c>
      <c r="GE32" s="447">
        <v>78531</v>
      </c>
      <c r="GF32" s="448">
        <v>52725</v>
      </c>
    </row>
    <row r="33" spans="2:188" s="274" customFormat="1" ht="14.1" customHeight="1" x14ac:dyDescent="0.25">
      <c r="B33" s="458" t="s">
        <v>216</v>
      </c>
      <c r="C33" s="447">
        <v>0</v>
      </c>
      <c r="D33" s="447">
        <v>0</v>
      </c>
      <c r="E33" s="447">
        <v>0</v>
      </c>
      <c r="F33" s="447">
        <v>0</v>
      </c>
      <c r="G33" s="447">
        <v>0</v>
      </c>
      <c r="H33" s="447">
        <v>0</v>
      </c>
      <c r="I33" s="447">
        <v>0</v>
      </c>
      <c r="J33" s="447">
        <v>0</v>
      </c>
      <c r="K33" s="447">
        <v>0</v>
      </c>
      <c r="L33" s="447">
        <v>0</v>
      </c>
      <c r="M33" s="447">
        <v>0</v>
      </c>
      <c r="N33" s="447">
        <v>0</v>
      </c>
      <c r="O33" s="447">
        <v>0</v>
      </c>
      <c r="P33" s="447">
        <v>0</v>
      </c>
      <c r="Q33" s="447">
        <v>0</v>
      </c>
      <c r="R33" s="447">
        <v>0</v>
      </c>
      <c r="S33" s="447">
        <v>0</v>
      </c>
      <c r="T33" s="447">
        <v>0</v>
      </c>
      <c r="U33" s="447">
        <v>0</v>
      </c>
      <c r="V33" s="447">
        <v>0</v>
      </c>
      <c r="W33" s="447">
        <v>0</v>
      </c>
      <c r="X33" s="447">
        <v>0</v>
      </c>
      <c r="Y33" s="447">
        <v>0</v>
      </c>
      <c r="Z33" s="447">
        <v>0</v>
      </c>
      <c r="AA33" s="447">
        <v>0</v>
      </c>
      <c r="AB33" s="447">
        <v>0</v>
      </c>
      <c r="AC33" s="447">
        <v>0</v>
      </c>
      <c r="AD33" s="447">
        <v>0</v>
      </c>
      <c r="AE33" s="447">
        <v>0</v>
      </c>
      <c r="AF33" s="447">
        <v>0</v>
      </c>
      <c r="AG33" s="447">
        <v>0</v>
      </c>
      <c r="AH33" s="447">
        <v>0</v>
      </c>
      <c r="AI33" s="447">
        <v>0</v>
      </c>
      <c r="AJ33" s="447">
        <v>0</v>
      </c>
      <c r="AK33" s="447">
        <v>0</v>
      </c>
      <c r="AL33" s="447">
        <v>0</v>
      </c>
      <c r="AM33" s="447">
        <v>0</v>
      </c>
      <c r="AN33" s="447">
        <v>0</v>
      </c>
      <c r="AO33" s="447">
        <v>0</v>
      </c>
      <c r="AP33" s="447">
        <v>0</v>
      </c>
      <c r="AQ33" s="447">
        <v>0</v>
      </c>
      <c r="AR33" s="447">
        <v>0</v>
      </c>
      <c r="AS33" s="447">
        <v>0</v>
      </c>
      <c r="AT33" s="447">
        <v>0</v>
      </c>
      <c r="AU33" s="447">
        <v>0</v>
      </c>
      <c r="AV33" s="447">
        <v>0</v>
      </c>
      <c r="AW33" s="447">
        <v>0</v>
      </c>
      <c r="AX33" s="447">
        <v>0</v>
      </c>
      <c r="AY33" s="447">
        <v>0</v>
      </c>
      <c r="AZ33" s="447">
        <v>0</v>
      </c>
      <c r="BA33" s="447">
        <v>0</v>
      </c>
      <c r="BB33" s="447">
        <v>0</v>
      </c>
      <c r="BC33" s="447">
        <v>0</v>
      </c>
      <c r="BD33" s="447">
        <v>0</v>
      </c>
      <c r="BE33" s="447">
        <v>0</v>
      </c>
      <c r="BF33" s="447">
        <v>0</v>
      </c>
      <c r="BG33" s="447">
        <v>0</v>
      </c>
      <c r="BH33" s="447">
        <v>0</v>
      </c>
      <c r="BI33" s="447">
        <v>0</v>
      </c>
      <c r="BJ33" s="447">
        <v>0</v>
      </c>
      <c r="BK33" s="447">
        <v>0</v>
      </c>
      <c r="BL33" s="447">
        <v>0</v>
      </c>
      <c r="BM33" s="447">
        <v>0</v>
      </c>
      <c r="BN33" s="447">
        <v>0</v>
      </c>
      <c r="BO33" s="447">
        <v>0</v>
      </c>
      <c r="BP33" s="447">
        <v>0</v>
      </c>
      <c r="BQ33" s="447">
        <v>0</v>
      </c>
      <c r="BR33" s="447">
        <v>0</v>
      </c>
      <c r="BS33" s="447">
        <v>0</v>
      </c>
      <c r="BT33" s="447">
        <v>0</v>
      </c>
      <c r="BU33" s="447">
        <v>0</v>
      </c>
      <c r="BV33" s="447">
        <v>0</v>
      </c>
      <c r="BW33" s="447">
        <v>0</v>
      </c>
      <c r="BX33" s="447">
        <v>0</v>
      </c>
      <c r="BY33" s="447">
        <v>0</v>
      </c>
      <c r="BZ33" s="447">
        <v>0</v>
      </c>
      <c r="CA33" s="447">
        <v>0</v>
      </c>
      <c r="CB33" s="447">
        <v>0</v>
      </c>
      <c r="CC33" s="447">
        <v>0</v>
      </c>
      <c r="CD33" s="447">
        <v>0</v>
      </c>
      <c r="CE33" s="447">
        <v>0</v>
      </c>
      <c r="CF33" s="447">
        <v>0</v>
      </c>
      <c r="CG33" s="447">
        <v>0</v>
      </c>
      <c r="CH33" s="447">
        <v>0</v>
      </c>
      <c r="CI33" s="447">
        <v>0</v>
      </c>
      <c r="CJ33" s="447">
        <v>0</v>
      </c>
      <c r="CK33" s="447">
        <v>0</v>
      </c>
      <c r="CL33" s="447">
        <v>0</v>
      </c>
      <c r="CM33" s="447">
        <v>0</v>
      </c>
      <c r="CN33" s="447">
        <v>0</v>
      </c>
      <c r="CO33" s="447">
        <v>0</v>
      </c>
      <c r="CP33" s="447">
        <v>0</v>
      </c>
      <c r="CQ33" s="447">
        <v>0</v>
      </c>
      <c r="CR33" s="447">
        <v>0</v>
      </c>
      <c r="CS33" s="447">
        <v>0</v>
      </c>
      <c r="CT33" s="447">
        <v>0</v>
      </c>
      <c r="CU33" s="447">
        <v>0</v>
      </c>
      <c r="CV33" s="447">
        <v>0</v>
      </c>
      <c r="CW33" s="447">
        <v>0</v>
      </c>
      <c r="CX33" s="447">
        <v>0</v>
      </c>
      <c r="CY33" s="447">
        <v>0</v>
      </c>
      <c r="CZ33" s="447">
        <v>0</v>
      </c>
      <c r="DA33" s="447">
        <v>0</v>
      </c>
      <c r="DB33" s="447">
        <v>0</v>
      </c>
      <c r="DC33" s="447">
        <v>0</v>
      </c>
      <c r="DD33" s="447">
        <v>0</v>
      </c>
      <c r="DE33" s="447">
        <v>0</v>
      </c>
      <c r="DF33" s="447">
        <v>0</v>
      </c>
      <c r="DG33" s="447">
        <v>0</v>
      </c>
      <c r="DH33" s="447">
        <v>0</v>
      </c>
      <c r="DI33" s="447">
        <v>0</v>
      </c>
      <c r="DJ33" s="447">
        <v>0</v>
      </c>
      <c r="DK33" s="447">
        <v>0</v>
      </c>
      <c r="DL33" s="447">
        <v>0</v>
      </c>
      <c r="DM33" s="447">
        <v>0</v>
      </c>
      <c r="DN33" s="447">
        <v>0</v>
      </c>
      <c r="DO33" s="447">
        <v>0</v>
      </c>
      <c r="DP33" s="447">
        <v>0</v>
      </c>
      <c r="DQ33" s="447">
        <v>0</v>
      </c>
      <c r="DR33" s="447">
        <v>0</v>
      </c>
      <c r="DS33" s="447">
        <v>0</v>
      </c>
      <c r="DT33" s="447">
        <v>0</v>
      </c>
      <c r="DU33" s="447">
        <v>0</v>
      </c>
      <c r="DV33" s="447">
        <v>0</v>
      </c>
      <c r="DW33" s="447">
        <v>0</v>
      </c>
      <c r="DX33" s="447">
        <v>0</v>
      </c>
      <c r="DY33" s="447">
        <v>0</v>
      </c>
      <c r="DZ33" s="447">
        <v>0</v>
      </c>
      <c r="EA33" s="447">
        <v>0</v>
      </c>
      <c r="EB33" s="447">
        <v>0</v>
      </c>
      <c r="EC33" s="447">
        <v>0</v>
      </c>
      <c r="ED33" s="447">
        <v>0</v>
      </c>
      <c r="EE33" s="447">
        <v>0</v>
      </c>
      <c r="EF33" s="447">
        <v>0</v>
      </c>
      <c r="EG33" s="447">
        <v>0</v>
      </c>
      <c r="EH33" s="447">
        <v>0</v>
      </c>
      <c r="EI33" s="447">
        <v>0</v>
      </c>
      <c r="EJ33" s="447">
        <v>0</v>
      </c>
      <c r="EK33" s="447">
        <v>0</v>
      </c>
      <c r="EL33" s="447">
        <v>0</v>
      </c>
      <c r="EM33" s="447">
        <v>0</v>
      </c>
      <c r="EN33" s="447">
        <v>0</v>
      </c>
      <c r="EO33" s="447">
        <v>0</v>
      </c>
      <c r="EP33" s="447">
        <v>0</v>
      </c>
      <c r="EQ33" s="447">
        <v>0</v>
      </c>
      <c r="ER33" s="447">
        <v>0</v>
      </c>
      <c r="ES33" s="447">
        <v>0</v>
      </c>
      <c r="ET33" s="447">
        <v>0</v>
      </c>
      <c r="EU33" s="447">
        <v>0</v>
      </c>
      <c r="EV33" s="447">
        <v>0</v>
      </c>
      <c r="EW33" s="447">
        <v>0</v>
      </c>
      <c r="EX33" s="447">
        <v>49</v>
      </c>
      <c r="EY33" s="447">
        <v>41</v>
      </c>
      <c r="EZ33" s="447">
        <v>76</v>
      </c>
      <c r="FA33" s="447">
        <v>100</v>
      </c>
      <c r="FB33" s="447">
        <v>62</v>
      </c>
      <c r="FC33" s="447">
        <v>87</v>
      </c>
      <c r="FD33" s="447">
        <v>86</v>
      </c>
      <c r="FE33" s="447">
        <v>80</v>
      </c>
      <c r="FF33" s="447">
        <v>86</v>
      </c>
      <c r="FG33" s="447">
        <v>92</v>
      </c>
      <c r="FH33" s="447">
        <v>123</v>
      </c>
      <c r="FI33" s="447">
        <v>86</v>
      </c>
      <c r="FJ33" s="447">
        <v>74</v>
      </c>
      <c r="FK33" s="447">
        <v>80</v>
      </c>
      <c r="FL33" s="447">
        <v>59</v>
      </c>
      <c r="FM33" s="447">
        <v>122</v>
      </c>
      <c r="FN33" s="447">
        <v>136</v>
      </c>
      <c r="FO33" s="447">
        <v>155</v>
      </c>
      <c r="FP33" s="447">
        <v>206</v>
      </c>
      <c r="FQ33" s="447">
        <v>173</v>
      </c>
      <c r="FR33" s="447">
        <v>174</v>
      </c>
      <c r="FS33" s="447">
        <v>287</v>
      </c>
      <c r="FT33" s="447">
        <v>195</v>
      </c>
      <c r="FU33" s="447">
        <v>164</v>
      </c>
      <c r="FV33" s="447">
        <v>193</v>
      </c>
      <c r="FW33" s="447">
        <v>238</v>
      </c>
      <c r="FX33" s="447">
        <v>170</v>
      </c>
      <c r="FY33" s="447">
        <v>173</v>
      </c>
      <c r="FZ33" s="447">
        <v>202</v>
      </c>
      <c r="GA33" s="447">
        <v>173</v>
      </c>
      <c r="GB33" s="447">
        <v>174</v>
      </c>
      <c r="GC33" s="447">
        <v>220</v>
      </c>
      <c r="GD33" s="447">
        <v>243</v>
      </c>
      <c r="GE33" s="447">
        <v>349</v>
      </c>
      <c r="GF33" s="448">
        <v>269</v>
      </c>
    </row>
    <row r="34" spans="2:188" s="274" customFormat="1" ht="14.1" customHeight="1" x14ac:dyDescent="0.25">
      <c r="B34" s="458" t="s">
        <v>217</v>
      </c>
      <c r="C34" s="447">
        <v>0</v>
      </c>
      <c r="D34" s="447">
        <v>0</v>
      </c>
      <c r="E34" s="447">
        <v>0</v>
      </c>
      <c r="F34" s="447">
        <v>0</v>
      </c>
      <c r="G34" s="447">
        <v>0</v>
      </c>
      <c r="H34" s="447">
        <v>0</v>
      </c>
      <c r="I34" s="447">
        <v>0</v>
      </c>
      <c r="J34" s="447">
        <v>0</v>
      </c>
      <c r="K34" s="447">
        <v>0</v>
      </c>
      <c r="L34" s="447">
        <v>0</v>
      </c>
      <c r="M34" s="447">
        <v>0</v>
      </c>
      <c r="N34" s="447">
        <v>0</v>
      </c>
      <c r="O34" s="447">
        <v>0</v>
      </c>
      <c r="P34" s="447">
        <v>0</v>
      </c>
      <c r="Q34" s="447">
        <v>0</v>
      </c>
      <c r="R34" s="447">
        <v>0</v>
      </c>
      <c r="S34" s="447">
        <v>0</v>
      </c>
      <c r="T34" s="447">
        <v>0</v>
      </c>
      <c r="U34" s="447">
        <v>0</v>
      </c>
      <c r="V34" s="447">
        <v>0</v>
      </c>
      <c r="W34" s="447">
        <v>0</v>
      </c>
      <c r="X34" s="447">
        <v>0</v>
      </c>
      <c r="Y34" s="447">
        <v>0</v>
      </c>
      <c r="Z34" s="447">
        <v>0</v>
      </c>
      <c r="AA34" s="447">
        <v>0</v>
      </c>
      <c r="AB34" s="447">
        <v>0</v>
      </c>
      <c r="AC34" s="447">
        <v>0</v>
      </c>
      <c r="AD34" s="447">
        <v>0</v>
      </c>
      <c r="AE34" s="447">
        <v>0</v>
      </c>
      <c r="AF34" s="447">
        <v>0</v>
      </c>
      <c r="AG34" s="447">
        <v>0</v>
      </c>
      <c r="AH34" s="447">
        <v>0</v>
      </c>
      <c r="AI34" s="447">
        <v>0</v>
      </c>
      <c r="AJ34" s="447">
        <v>0</v>
      </c>
      <c r="AK34" s="447">
        <v>0</v>
      </c>
      <c r="AL34" s="447">
        <v>0</v>
      </c>
      <c r="AM34" s="447">
        <v>0</v>
      </c>
      <c r="AN34" s="447">
        <v>0</v>
      </c>
      <c r="AO34" s="447">
        <v>0</v>
      </c>
      <c r="AP34" s="447">
        <v>0</v>
      </c>
      <c r="AQ34" s="447">
        <v>0</v>
      </c>
      <c r="AR34" s="447">
        <v>0</v>
      </c>
      <c r="AS34" s="447">
        <v>0</v>
      </c>
      <c r="AT34" s="447">
        <v>0</v>
      </c>
      <c r="AU34" s="447">
        <v>0</v>
      </c>
      <c r="AV34" s="447">
        <v>0</v>
      </c>
      <c r="AW34" s="447">
        <v>0</v>
      </c>
      <c r="AX34" s="447">
        <v>0</v>
      </c>
      <c r="AY34" s="447">
        <v>0</v>
      </c>
      <c r="AZ34" s="447">
        <v>0</v>
      </c>
      <c r="BA34" s="447">
        <v>0</v>
      </c>
      <c r="BB34" s="447">
        <v>0</v>
      </c>
      <c r="BC34" s="447">
        <v>0</v>
      </c>
      <c r="BD34" s="447">
        <v>0</v>
      </c>
      <c r="BE34" s="447">
        <v>0</v>
      </c>
      <c r="BF34" s="447">
        <v>0</v>
      </c>
      <c r="BG34" s="447">
        <v>0</v>
      </c>
      <c r="BH34" s="447">
        <v>0</v>
      </c>
      <c r="BI34" s="447">
        <v>0</v>
      </c>
      <c r="BJ34" s="447">
        <v>0</v>
      </c>
      <c r="BK34" s="447">
        <v>0</v>
      </c>
      <c r="BL34" s="447">
        <v>0</v>
      </c>
      <c r="BM34" s="447">
        <v>0</v>
      </c>
      <c r="BN34" s="447">
        <v>0</v>
      </c>
      <c r="BO34" s="447">
        <v>0</v>
      </c>
      <c r="BP34" s="447">
        <v>0</v>
      </c>
      <c r="BQ34" s="447">
        <v>0</v>
      </c>
      <c r="BR34" s="447">
        <v>0</v>
      </c>
      <c r="BS34" s="447">
        <v>0</v>
      </c>
      <c r="BT34" s="447">
        <v>0</v>
      </c>
      <c r="BU34" s="447">
        <v>0</v>
      </c>
      <c r="BV34" s="447">
        <v>0</v>
      </c>
      <c r="BW34" s="447">
        <v>0</v>
      </c>
      <c r="BX34" s="447">
        <v>0</v>
      </c>
      <c r="BY34" s="447">
        <v>0</v>
      </c>
      <c r="BZ34" s="447">
        <v>0</v>
      </c>
      <c r="CA34" s="447">
        <v>0</v>
      </c>
      <c r="CB34" s="447">
        <v>0</v>
      </c>
      <c r="CC34" s="447">
        <v>0</v>
      </c>
      <c r="CD34" s="447">
        <v>0</v>
      </c>
      <c r="CE34" s="447">
        <v>0</v>
      </c>
      <c r="CF34" s="447">
        <v>0</v>
      </c>
      <c r="CG34" s="447">
        <v>0</v>
      </c>
      <c r="CH34" s="447">
        <v>0</v>
      </c>
      <c r="CI34" s="447">
        <v>0</v>
      </c>
      <c r="CJ34" s="447">
        <v>0</v>
      </c>
      <c r="CK34" s="447">
        <v>0</v>
      </c>
      <c r="CL34" s="447">
        <v>0</v>
      </c>
      <c r="CM34" s="447">
        <v>0</v>
      </c>
      <c r="CN34" s="447">
        <v>0</v>
      </c>
      <c r="CO34" s="447">
        <v>0</v>
      </c>
      <c r="CP34" s="447">
        <v>0</v>
      </c>
      <c r="CQ34" s="447">
        <v>0</v>
      </c>
      <c r="CR34" s="447">
        <v>0</v>
      </c>
      <c r="CS34" s="447">
        <v>0</v>
      </c>
      <c r="CT34" s="447">
        <v>0</v>
      </c>
      <c r="CU34" s="447">
        <v>0</v>
      </c>
      <c r="CV34" s="447">
        <v>0</v>
      </c>
      <c r="CW34" s="447">
        <v>0</v>
      </c>
      <c r="CX34" s="447">
        <v>0</v>
      </c>
      <c r="CY34" s="447">
        <v>0</v>
      </c>
      <c r="CZ34" s="447">
        <v>0</v>
      </c>
      <c r="DA34" s="447">
        <v>0</v>
      </c>
      <c r="DB34" s="447">
        <v>0</v>
      </c>
      <c r="DC34" s="447">
        <v>0</v>
      </c>
      <c r="DD34" s="447">
        <v>0</v>
      </c>
      <c r="DE34" s="447">
        <v>0</v>
      </c>
      <c r="DF34" s="447">
        <v>0</v>
      </c>
      <c r="DG34" s="447">
        <v>0</v>
      </c>
      <c r="DH34" s="447">
        <v>0</v>
      </c>
      <c r="DI34" s="447">
        <v>0</v>
      </c>
      <c r="DJ34" s="447">
        <v>0</v>
      </c>
      <c r="DK34" s="447">
        <v>0</v>
      </c>
      <c r="DL34" s="447">
        <v>0</v>
      </c>
      <c r="DM34" s="447">
        <v>0</v>
      </c>
      <c r="DN34" s="447">
        <v>0</v>
      </c>
      <c r="DO34" s="447">
        <v>0</v>
      </c>
      <c r="DP34" s="447">
        <v>0</v>
      </c>
      <c r="DQ34" s="447">
        <v>0</v>
      </c>
      <c r="DR34" s="447">
        <v>0</v>
      </c>
      <c r="DS34" s="447">
        <v>0</v>
      </c>
      <c r="DT34" s="447">
        <v>0</v>
      </c>
      <c r="DU34" s="447">
        <v>0</v>
      </c>
      <c r="DV34" s="447">
        <v>0</v>
      </c>
      <c r="DW34" s="447">
        <v>0</v>
      </c>
      <c r="DX34" s="447">
        <v>0</v>
      </c>
      <c r="DY34" s="447">
        <v>0</v>
      </c>
      <c r="DZ34" s="447">
        <v>0</v>
      </c>
      <c r="EA34" s="447">
        <v>0</v>
      </c>
      <c r="EB34" s="447">
        <v>0</v>
      </c>
      <c r="EC34" s="447">
        <v>0</v>
      </c>
      <c r="ED34" s="447">
        <v>0</v>
      </c>
      <c r="EE34" s="447">
        <v>0</v>
      </c>
      <c r="EF34" s="447">
        <v>0</v>
      </c>
      <c r="EG34" s="447">
        <v>0</v>
      </c>
      <c r="EH34" s="447">
        <v>0</v>
      </c>
      <c r="EI34" s="447">
        <v>0</v>
      </c>
      <c r="EJ34" s="447">
        <v>0</v>
      </c>
      <c r="EK34" s="447">
        <v>0</v>
      </c>
      <c r="EL34" s="447">
        <v>0</v>
      </c>
      <c r="EM34" s="447">
        <v>0</v>
      </c>
      <c r="EN34" s="447">
        <v>0</v>
      </c>
      <c r="EO34" s="447">
        <v>0</v>
      </c>
      <c r="EP34" s="447">
        <v>0</v>
      </c>
      <c r="EQ34" s="447">
        <v>0</v>
      </c>
      <c r="ER34" s="447">
        <v>0</v>
      </c>
      <c r="ES34" s="447">
        <v>0</v>
      </c>
      <c r="ET34" s="447">
        <v>0</v>
      </c>
      <c r="EU34" s="447">
        <v>0</v>
      </c>
      <c r="EV34" s="447">
        <v>0</v>
      </c>
      <c r="EW34" s="447">
        <v>1</v>
      </c>
      <c r="EX34" s="447">
        <v>3</v>
      </c>
      <c r="EY34" s="447">
        <v>6</v>
      </c>
      <c r="EZ34" s="447">
        <v>5</v>
      </c>
      <c r="FA34" s="447">
        <v>3</v>
      </c>
      <c r="FB34" s="447">
        <v>20</v>
      </c>
      <c r="FC34" s="447">
        <v>16</v>
      </c>
      <c r="FD34" s="447">
        <v>5</v>
      </c>
      <c r="FE34" s="447">
        <v>5</v>
      </c>
      <c r="FF34" s="447">
        <v>4</v>
      </c>
      <c r="FG34" s="447">
        <v>6</v>
      </c>
      <c r="FH34" s="447">
        <v>7</v>
      </c>
      <c r="FI34" s="447">
        <v>3</v>
      </c>
      <c r="FJ34" s="447">
        <v>5</v>
      </c>
      <c r="FK34" s="447">
        <v>3</v>
      </c>
      <c r="FL34" s="447">
        <v>6</v>
      </c>
      <c r="FM34" s="447">
        <v>8</v>
      </c>
      <c r="FN34" s="447">
        <v>9</v>
      </c>
      <c r="FO34" s="447">
        <v>10</v>
      </c>
      <c r="FP34" s="447">
        <v>8</v>
      </c>
      <c r="FQ34" s="447">
        <v>10</v>
      </c>
      <c r="FR34" s="447">
        <v>10</v>
      </c>
      <c r="FS34" s="447">
        <v>7</v>
      </c>
      <c r="FT34" s="447">
        <v>2</v>
      </c>
      <c r="FU34" s="447">
        <v>3</v>
      </c>
      <c r="FV34" s="447">
        <v>7</v>
      </c>
      <c r="FW34" s="447">
        <v>13</v>
      </c>
      <c r="FX34" s="447">
        <v>16</v>
      </c>
      <c r="FY34" s="447">
        <v>8</v>
      </c>
      <c r="FZ34" s="447">
        <v>10</v>
      </c>
      <c r="GA34" s="447">
        <v>13</v>
      </c>
      <c r="GB34" s="447">
        <v>5</v>
      </c>
      <c r="GC34" s="447">
        <v>15</v>
      </c>
      <c r="GD34" s="447">
        <v>10</v>
      </c>
      <c r="GE34" s="447">
        <v>7</v>
      </c>
      <c r="GF34" s="448">
        <v>9</v>
      </c>
    </row>
    <row r="35" spans="2:188" s="274" customFormat="1" ht="14.1" customHeight="1" x14ac:dyDescent="0.25">
      <c r="B35" s="458" t="s">
        <v>218</v>
      </c>
      <c r="C35" s="447">
        <v>0</v>
      </c>
      <c r="D35" s="447">
        <v>0</v>
      </c>
      <c r="E35" s="447">
        <v>0</v>
      </c>
      <c r="F35" s="447">
        <v>0</v>
      </c>
      <c r="G35" s="447">
        <v>0</v>
      </c>
      <c r="H35" s="447">
        <v>0</v>
      </c>
      <c r="I35" s="447">
        <v>0</v>
      </c>
      <c r="J35" s="447">
        <v>0</v>
      </c>
      <c r="K35" s="447">
        <v>0</v>
      </c>
      <c r="L35" s="447">
        <v>0</v>
      </c>
      <c r="M35" s="447">
        <v>0</v>
      </c>
      <c r="N35" s="447">
        <v>0</v>
      </c>
      <c r="O35" s="447">
        <v>0</v>
      </c>
      <c r="P35" s="447">
        <v>0</v>
      </c>
      <c r="Q35" s="447">
        <v>0</v>
      </c>
      <c r="R35" s="447">
        <v>0</v>
      </c>
      <c r="S35" s="447">
        <v>0</v>
      </c>
      <c r="T35" s="447">
        <v>0</v>
      </c>
      <c r="U35" s="447">
        <v>0</v>
      </c>
      <c r="V35" s="447">
        <v>0</v>
      </c>
      <c r="W35" s="447">
        <v>0</v>
      </c>
      <c r="X35" s="447">
        <v>0</v>
      </c>
      <c r="Y35" s="447">
        <v>0</v>
      </c>
      <c r="Z35" s="447">
        <v>0</v>
      </c>
      <c r="AA35" s="447">
        <v>0</v>
      </c>
      <c r="AB35" s="447">
        <v>0</v>
      </c>
      <c r="AC35" s="447">
        <v>0</v>
      </c>
      <c r="AD35" s="447">
        <v>0</v>
      </c>
      <c r="AE35" s="447">
        <v>0</v>
      </c>
      <c r="AF35" s="447">
        <v>0</v>
      </c>
      <c r="AG35" s="447">
        <v>0</v>
      </c>
      <c r="AH35" s="447">
        <v>0</v>
      </c>
      <c r="AI35" s="447">
        <v>0</v>
      </c>
      <c r="AJ35" s="447">
        <v>0</v>
      </c>
      <c r="AK35" s="447">
        <v>0</v>
      </c>
      <c r="AL35" s="447">
        <v>0</v>
      </c>
      <c r="AM35" s="447">
        <v>0</v>
      </c>
      <c r="AN35" s="447">
        <v>0</v>
      </c>
      <c r="AO35" s="447">
        <v>0</v>
      </c>
      <c r="AP35" s="447">
        <v>0</v>
      </c>
      <c r="AQ35" s="447">
        <v>0</v>
      </c>
      <c r="AR35" s="447">
        <v>0</v>
      </c>
      <c r="AS35" s="447">
        <v>0</v>
      </c>
      <c r="AT35" s="447">
        <v>0</v>
      </c>
      <c r="AU35" s="447">
        <v>0</v>
      </c>
      <c r="AV35" s="447">
        <v>0</v>
      </c>
      <c r="AW35" s="447">
        <v>0</v>
      </c>
      <c r="AX35" s="447">
        <v>0</v>
      </c>
      <c r="AY35" s="447">
        <v>0</v>
      </c>
      <c r="AZ35" s="447">
        <v>0</v>
      </c>
      <c r="BA35" s="447">
        <v>0</v>
      </c>
      <c r="BB35" s="447">
        <v>0</v>
      </c>
      <c r="BC35" s="447">
        <v>0</v>
      </c>
      <c r="BD35" s="447">
        <v>0</v>
      </c>
      <c r="BE35" s="447">
        <v>0</v>
      </c>
      <c r="BF35" s="447">
        <v>0</v>
      </c>
      <c r="BG35" s="447">
        <v>0</v>
      </c>
      <c r="BH35" s="447">
        <v>0</v>
      </c>
      <c r="BI35" s="447">
        <v>0</v>
      </c>
      <c r="BJ35" s="447">
        <v>0</v>
      </c>
      <c r="BK35" s="447">
        <v>0</v>
      </c>
      <c r="BL35" s="447">
        <v>0</v>
      </c>
      <c r="BM35" s="447">
        <v>0</v>
      </c>
      <c r="BN35" s="447">
        <v>0</v>
      </c>
      <c r="BO35" s="447">
        <v>0</v>
      </c>
      <c r="BP35" s="447">
        <v>0</v>
      </c>
      <c r="BQ35" s="447">
        <v>0</v>
      </c>
      <c r="BR35" s="447">
        <v>0</v>
      </c>
      <c r="BS35" s="447">
        <v>0</v>
      </c>
      <c r="BT35" s="447">
        <v>0</v>
      </c>
      <c r="BU35" s="447">
        <v>0</v>
      </c>
      <c r="BV35" s="447">
        <v>0</v>
      </c>
      <c r="BW35" s="447">
        <v>0</v>
      </c>
      <c r="BX35" s="447">
        <v>0</v>
      </c>
      <c r="BY35" s="447">
        <v>0</v>
      </c>
      <c r="BZ35" s="447">
        <v>0</v>
      </c>
      <c r="CA35" s="447">
        <v>0</v>
      </c>
      <c r="CB35" s="447">
        <v>0</v>
      </c>
      <c r="CC35" s="447">
        <v>0</v>
      </c>
      <c r="CD35" s="447">
        <v>0</v>
      </c>
      <c r="CE35" s="447">
        <v>0</v>
      </c>
      <c r="CF35" s="447">
        <v>0</v>
      </c>
      <c r="CG35" s="447">
        <v>0</v>
      </c>
      <c r="CH35" s="447">
        <v>0</v>
      </c>
      <c r="CI35" s="447">
        <v>0</v>
      </c>
      <c r="CJ35" s="447">
        <v>0</v>
      </c>
      <c r="CK35" s="447">
        <v>0</v>
      </c>
      <c r="CL35" s="447">
        <v>0</v>
      </c>
      <c r="CM35" s="447">
        <v>0</v>
      </c>
      <c r="CN35" s="447">
        <v>0</v>
      </c>
      <c r="CO35" s="447">
        <v>0</v>
      </c>
      <c r="CP35" s="447">
        <v>0</v>
      </c>
      <c r="CQ35" s="447">
        <v>0</v>
      </c>
      <c r="CR35" s="447">
        <v>0</v>
      </c>
      <c r="CS35" s="447">
        <v>0</v>
      </c>
      <c r="CT35" s="447">
        <v>0</v>
      </c>
      <c r="CU35" s="447">
        <v>0</v>
      </c>
      <c r="CV35" s="447">
        <v>0</v>
      </c>
      <c r="CW35" s="447">
        <v>0</v>
      </c>
      <c r="CX35" s="447">
        <v>0</v>
      </c>
      <c r="CY35" s="447">
        <v>0</v>
      </c>
      <c r="CZ35" s="447">
        <v>0</v>
      </c>
      <c r="DA35" s="447">
        <v>0</v>
      </c>
      <c r="DB35" s="447">
        <v>0</v>
      </c>
      <c r="DC35" s="447">
        <v>0</v>
      </c>
      <c r="DD35" s="447">
        <v>0</v>
      </c>
      <c r="DE35" s="447">
        <v>0</v>
      </c>
      <c r="DF35" s="447">
        <v>0</v>
      </c>
      <c r="DG35" s="447">
        <v>0</v>
      </c>
      <c r="DH35" s="447">
        <v>0</v>
      </c>
      <c r="DI35" s="447">
        <v>0</v>
      </c>
      <c r="DJ35" s="447">
        <v>0</v>
      </c>
      <c r="DK35" s="447">
        <v>0</v>
      </c>
      <c r="DL35" s="447">
        <v>0</v>
      </c>
      <c r="DM35" s="447">
        <v>0</v>
      </c>
      <c r="DN35" s="447">
        <v>0</v>
      </c>
      <c r="DO35" s="447">
        <v>0</v>
      </c>
      <c r="DP35" s="447">
        <v>0</v>
      </c>
      <c r="DQ35" s="447">
        <v>0</v>
      </c>
      <c r="DR35" s="447">
        <v>0</v>
      </c>
      <c r="DS35" s="447">
        <v>0</v>
      </c>
      <c r="DT35" s="447">
        <v>0</v>
      </c>
      <c r="DU35" s="447">
        <v>0</v>
      </c>
      <c r="DV35" s="447">
        <v>0</v>
      </c>
      <c r="DW35" s="447">
        <v>0</v>
      </c>
      <c r="DX35" s="447">
        <v>0</v>
      </c>
      <c r="DY35" s="447">
        <v>0</v>
      </c>
      <c r="DZ35" s="447">
        <v>0</v>
      </c>
      <c r="EA35" s="447">
        <v>0</v>
      </c>
      <c r="EB35" s="447">
        <v>0</v>
      </c>
      <c r="EC35" s="447">
        <v>0</v>
      </c>
      <c r="ED35" s="447">
        <v>0</v>
      </c>
      <c r="EE35" s="447">
        <v>0</v>
      </c>
      <c r="EF35" s="447">
        <v>0</v>
      </c>
      <c r="EG35" s="447">
        <v>0</v>
      </c>
      <c r="EH35" s="447">
        <v>0</v>
      </c>
      <c r="EI35" s="447">
        <v>0</v>
      </c>
      <c r="EJ35" s="447">
        <v>0</v>
      </c>
      <c r="EK35" s="447">
        <v>0</v>
      </c>
      <c r="EL35" s="447">
        <v>0</v>
      </c>
      <c r="EM35" s="447">
        <v>0</v>
      </c>
      <c r="EN35" s="447">
        <v>0</v>
      </c>
      <c r="EO35" s="447">
        <v>0</v>
      </c>
      <c r="EP35" s="447">
        <v>0</v>
      </c>
      <c r="EQ35" s="447">
        <v>0</v>
      </c>
      <c r="ER35" s="447">
        <v>0</v>
      </c>
      <c r="ES35" s="447">
        <v>0</v>
      </c>
      <c r="ET35" s="447">
        <v>0</v>
      </c>
      <c r="EU35" s="447">
        <v>0</v>
      </c>
      <c r="EV35" s="447">
        <v>1</v>
      </c>
      <c r="EW35" s="447">
        <v>19</v>
      </c>
      <c r="EX35" s="447">
        <v>36</v>
      </c>
      <c r="EY35" s="447">
        <v>28</v>
      </c>
      <c r="EZ35" s="447">
        <v>23</v>
      </c>
      <c r="FA35" s="447">
        <v>11</v>
      </c>
      <c r="FB35" s="447">
        <v>5</v>
      </c>
      <c r="FC35" s="447">
        <v>1</v>
      </c>
      <c r="FD35" s="447">
        <v>10</v>
      </c>
      <c r="FE35" s="447">
        <v>9</v>
      </c>
      <c r="FF35" s="447">
        <v>3</v>
      </c>
      <c r="FG35" s="447">
        <v>10</v>
      </c>
      <c r="FH35" s="447">
        <v>11</v>
      </c>
      <c r="FI35" s="447">
        <v>8</v>
      </c>
      <c r="FJ35" s="447">
        <v>11</v>
      </c>
      <c r="FK35" s="447">
        <v>7</v>
      </c>
      <c r="FL35" s="447">
        <v>2</v>
      </c>
      <c r="FM35" s="447">
        <v>52</v>
      </c>
      <c r="FN35" s="447">
        <v>14</v>
      </c>
      <c r="FO35" s="447">
        <v>7</v>
      </c>
      <c r="FP35" s="447">
        <v>10</v>
      </c>
      <c r="FQ35" s="447">
        <v>4</v>
      </c>
      <c r="FR35" s="447">
        <v>2</v>
      </c>
      <c r="FS35" s="447">
        <v>12</v>
      </c>
      <c r="FT35" s="447">
        <v>6</v>
      </c>
      <c r="FU35" s="447">
        <v>7</v>
      </c>
      <c r="FV35" s="447">
        <v>16</v>
      </c>
      <c r="FW35" s="447">
        <v>6</v>
      </c>
      <c r="FX35" s="447">
        <v>14</v>
      </c>
      <c r="FY35" s="447">
        <v>8</v>
      </c>
      <c r="FZ35" s="447">
        <v>5</v>
      </c>
      <c r="GA35" s="447">
        <v>8</v>
      </c>
      <c r="GB35" s="447">
        <v>8</v>
      </c>
      <c r="GC35" s="447">
        <v>8</v>
      </c>
      <c r="GD35" s="447">
        <v>6</v>
      </c>
      <c r="GE35" s="447">
        <v>7</v>
      </c>
      <c r="GF35" s="448">
        <v>9</v>
      </c>
    </row>
    <row r="36" spans="2:188" s="274" customFormat="1" ht="14.1" customHeight="1" x14ac:dyDescent="0.25">
      <c r="B36" s="438" t="s">
        <v>212</v>
      </c>
      <c r="C36" s="447"/>
      <c r="D36" s="447"/>
      <c r="E36" s="447"/>
      <c r="F36" s="447"/>
      <c r="G36" s="447"/>
      <c r="H36" s="447"/>
      <c r="I36" s="447"/>
      <c r="J36" s="447"/>
      <c r="K36" s="447"/>
      <c r="L36" s="447"/>
      <c r="M36" s="447"/>
      <c r="N36" s="447"/>
      <c r="O36" s="447"/>
      <c r="P36" s="447"/>
      <c r="Q36" s="447"/>
      <c r="R36" s="447"/>
      <c r="S36" s="447"/>
      <c r="T36" s="447"/>
      <c r="U36" s="447"/>
      <c r="V36" s="447"/>
      <c r="W36" s="447"/>
      <c r="X36" s="447"/>
      <c r="Y36" s="447"/>
      <c r="Z36" s="447"/>
      <c r="AA36" s="447"/>
      <c r="AB36" s="447"/>
      <c r="AC36" s="447"/>
      <c r="AD36" s="447"/>
      <c r="AE36" s="447"/>
      <c r="AF36" s="447"/>
      <c r="AG36" s="447"/>
      <c r="AH36" s="447"/>
      <c r="AI36" s="447"/>
      <c r="AJ36" s="447"/>
      <c r="AK36" s="447"/>
      <c r="AL36" s="447"/>
      <c r="AM36" s="447"/>
      <c r="AN36" s="447"/>
      <c r="AO36" s="447"/>
      <c r="AP36" s="447"/>
      <c r="AQ36" s="447"/>
      <c r="AR36" s="447"/>
      <c r="AS36" s="447"/>
      <c r="AT36" s="447"/>
      <c r="AU36" s="447"/>
      <c r="AV36" s="447"/>
      <c r="AW36" s="447"/>
      <c r="AX36" s="447"/>
      <c r="AY36" s="447"/>
      <c r="AZ36" s="447"/>
      <c r="BA36" s="447"/>
      <c r="BB36" s="447"/>
      <c r="BC36" s="447"/>
      <c r="BD36" s="447"/>
      <c r="BE36" s="447"/>
      <c r="BF36" s="447"/>
      <c r="BG36" s="447"/>
      <c r="BH36" s="447"/>
      <c r="BI36" s="447"/>
      <c r="BJ36" s="447"/>
      <c r="BK36" s="447"/>
      <c r="BL36" s="447"/>
      <c r="BM36" s="447"/>
      <c r="BN36" s="447"/>
      <c r="BO36" s="447"/>
      <c r="BP36" s="447"/>
      <c r="BQ36" s="447"/>
      <c r="BR36" s="447"/>
      <c r="BS36" s="447"/>
      <c r="BT36" s="447"/>
      <c r="BU36" s="447"/>
      <c r="BV36" s="447"/>
      <c r="BW36" s="447"/>
      <c r="BX36" s="447"/>
      <c r="BY36" s="447"/>
      <c r="BZ36" s="447"/>
      <c r="CA36" s="447"/>
      <c r="CB36" s="447"/>
      <c r="CC36" s="447"/>
      <c r="CD36" s="447"/>
      <c r="CE36" s="447"/>
      <c r="CF36" s="447"/>
      <c r="CG36" s="447"/>
      <c r="CH36" s="447"/>
      <c r="CI36" s="447"/>
      <c r="CJ36" s="447"/>
      <c r="CK36" s="447"/>
      <c r="CL36" s="447"/>
      <c r="CM36" s="447"/>
      <c r="CN36" s="447"/>
      <c r="CO36" s="447"/>
      <c r="CP36" s="447"/>
      <c r="CQ36" s="447"/>
      <c r="CR36" s="447"/>
      <c r="CS36" s="447"/>
      <c r="CT36" s="447"/>
      <c r="CU36" s="447"/>
      <c r="CV36" s="447"/>
      <c r="CW36" s="447"/>
      <c r="CX36" s="447"/>
      <c r="CY36" s="447"/>
      <c r="CZ36" s="447"/>
      <c r="DA36" s="447"/>
      <c r="DB36" s="447"/>
      <c r="DC36" s="447"/>
      <c r="DD36" s="447"/>
      <c r="DE36" s="447"/>
      <c r="DF36" s="447"/>
      <c r="DG36" s="447"/>
      <c r="DH36" s="447"/>
      <c r="DI36" s="447"/>
      <c r="DJ36" s="447"/>
      <c r="DK36" s="447"/>
      <c r="DL36" s="447"/>
      <c r="DM36" s="447"/>
      <c r="DN36" s="447"/>
      <c r="DO36" s="447"/>
      <c r="DP36" s="447"/>
      <c r="DQ36" s="447"/>
      <c r="DR36" s="447"/>
      <c r="DS36" s="447"/>
      <c r="DT36" s="447"/>
      <c r="DU36" s="447"/>
      <c r="DV36" s="447"/>
      <c r="DW36" s="447"/>
      <c r="DX36" s="447"/>
      <c r="DY36" s="447"/>
      <c r="DZ36" s="447"/>
      <c r="EA36" s="447"/>
      <c r="EB36" s="447"/>
      <c r="EC36" s="447"/>
      <c r="ED36" s="447"/>
      <c r="EE36" s="447"/>
      <c r="EF36" s="447"/>
      <c r="EG36" s="447"/>
      <c r="EH36" s="447"/>
      <c r="EI36" s="447"/>
      <c r="EJ36" s="447"/>
      <c r="EK36" s="447"/>
      <c r="EL36" s="447"/>
      <c r="EM36" s="447"/>
      <c r="EN36" s="447"/>
      <c r="EO36" s="447"/>
      <c r="EP36" s="447"/>
      <c r="EQ36" s="447"/>
      <c r="ER36" s="447"/>
      <c r="ES36" s="447"/>
      <c r="ET36" s="447"/>
      <c r="EU36" s="447"/>
      <c r="EV36" s="447"/>
      <c r="EW36" s="447"/>
      <c r="EX36" s="447"/>
      <c r="EY36" s="447"/>
      <c r="EZ36" s="447"/>
      <c r="FA36" s="447"/>
      <c r="FB36" s="447"/>
      <c r="FC36" s="447"/>
      <c r="FD36" s="447"/>
      <c r="FE36" s="447"/>
      <c r="FF36" s="447"/>
      <c r="FG36" s="447"/>
      <c r="FH36" s="447"/>
      <c r="FI36" s="447"/>
      <c r="FJ36" s="447"/>
      <c r="FK36" s="447"/>
      <c r="FL36" s="447"/>
      <c r="FM36" s="447"/>
      <c r="FN36" s="447"/>
      <c r="FO36" s="447"/>
      <c r="FP36" s="447"/>
      <c r="FQ36" s="447"/>
      <c r="FR36" s="447"/>
      <c r="FS36" s="447"/>
      <c r="FT36" s="447"/>
      <c r="FU36" s="447"/>
      <c r="FV36" s="447"/>
      <c r="FW36" s="447"/>
      <c r="FX36" s="447"/>
      <c r="FY36" s="447"/>
      <c r="FZ36" s="447"/>
      <c r="GA36" s="447"/>
      <c r="GB36" s="447"/>
      <c r="GC36" s="447"/>
      <c r="GD36" s="447"/>
      <c r="GE36" s="447"/>
      <c r="GF36" s="448"/>
    </row>
    <row r="37" spans="2:188" s="274" customFormat="1" ht="14.1" customHeight="1" x14ac:dyDescent="0.25">
      <c r="B37" s="458" t="s">
        <v>215</v>
      </c>
      <c r="C37" s="447">
        <v>0</v>
      </c>
      <c r="D37" s="447">
        <v>0</v>
      </c>
      <c r="E37" s="447">
        <v>0</v>
      </c>
      <c r="F37" s="447">
        <v>0</v>
      </c>
      <c r="G37" s="447">
        <v>0</v>
      </c>
      <c r="H37" s="447">
        <v>0</v>
      </c>
      <c r="I37" s="447">
        <v>0</v>
      </c>
      <c r="J37" s="447">
        <v>0</v>
      </c>
      <c r="K37" s="447">
        <v>0</v>
      </c>
      <c r="L37" s="447">
        <v>0</v>
      </c>
      <c r="M37" s="447">
        <v>0</v>
      </c>
      <c r="N37" s="447">
        <v>0</v>
      </c>
      <c r="O37" s="447">
        <v>0</v>
      </c>
      <c r="P37" s="447">
        <v>0</v>
      </c>
      <c r="Q37" s="447">
        <v>0</v>
      </c>
      <c r="R37" s="447">
        <v>0</v>
      </c>
      <c r="S37" s="447">
        <v>0</v>
      </c>
      <c r="T37" s="447">
        <v>0</v>
      </c>
      <c r="U37" s="447">
        <v>0</v>
      </c>
      <c r="V37" s="447">
        <v>0</v>
      </c>
      <c r="W37" s="447">
        <v>0</v>
      </c>
      <c r="X37" s="447">
        <v>0</v>
      </c>
      <c r="Y37" s="447">
        <v>0</v>
      </c>
      <c r="Z37" s="447">
        <v>0</v>
      </c>
      <c r="AA37" s="447">
        <v>0</v>
      </c>
      <c r="AB37" s="447">
        <v>0</v>
      </c>
      <c r="AC37" s="447">
        <v>0</v>
      </c>
      <c r="AD37" s="447">
        <v>0</v>
      </c>
      <c r="AE37" s="447">
        <v>0</v>
      </c>
      <c r="AF37" s="447">
        <v>0</v>
      </c>
      <c r="AG37" s="447">
        <v>0</v>
      </c>
      <c r="AH37" s="447">
        <v>0</v>
      </c>
      <c r="AI37" s="447">
        <v>0</v>
      </c>
      <c r="AJ37" s="447">
        <v>0</v>
      </c>
      <c r="AK37" s="447">
        <v>0</v>
      </c>
      <c r="AL37" s="447">
        <v>0</v>
      </c>
      <c r="AM37" s="447">
        <v>0</v>
      </c>
      <c r="AN37" s="447">
        <v>0</v>
      </c>
      <c r="AO37" s="447">
        <v>0</v>
      </c>
      <c r="AP37" s="447">
        <v>0</v>
      </c>
      <c r="AQ37" s="447">
        <v>0</v>
      </c>
      <c r="AR37" s="447">
        <v>0</v>
      </c>
      <c r="AS37" s="447">
        <v>0</v>
      </c>
      <c r="AT37" s="447">
        <v>0</v>
      </c>
      <c r="AU37" s="447">
        <v>0</v>
      </c>
      <c r="AV37" s="447">
        <v>0</v>
      </c>
      <c r="AW37" s="447">
        <v>0</v>
      </c>
      <c r="AX37" s="447">
        <v>0</v>
      </c>
      <c r="AY37" s="447">
        <v>0</v>
      </c>
      <c r="AZ37" s="447">
        <v>0</v>
      </c>
      <c r="BA37" s="447">
        <v>0</v>
      </c>
      <c r="BB37" s="447">
        <v>0</v>
      </c>
      <c r="BC37" s="447">
        <v>0</v>
      </c>
      <c r="BD37" s="447">
        <v>0</v>
      </c>
      <c r="BE37" s="447">
        <v>0</v>
      </c>
      <c r="BF37" s="447">
        <v>0</v>
      </c>
      <c r="BG37" s="447">
        <v>0</v>
      </c>
      <c r="BH37" s="447">
        <v>0</v>
      </c>
      <c r="BI37" s="447">
        <v>0</v>
      </c>
      <c r="BJ37" s="447">
        <v>0</v>
      </c>
      <c r="BK37" s="447">
        <v>0</v>
      </c>
      <c r="BL37" s="447">
        <v>0</v>
      </c>
      <c r="BM37" s="447">
        <v>0</v>
      </c>
      <c r="BN37" s="447">
        <v>0</v>
      </c>
      <c r="BO37" s="447">
        <v>0</v>
      </c>
      <c r="BP37" s="447">
        <v>0</v>
      </c>
      <c r="BQ37" s="447">
        <v>0</v>
      </c>
      <c r="BR37" s="447">
        <v>0</v>
      </c>
      <c r="BS37" s="447">
        <v>0</v>
      </c>
      <c r="BT37" s="447">
        <v>0</v>
      </c>
      <c r="BU37" s="447">
        <v>0</v>
      </c>
      <c r="BV37" s="447">
        <v>0</v>
      </c>
      <c r="BW37" s="447">
        <v>0</v>
      </c>
      <c r="BX37" s="447">
        <v>0</v>
      </c>
      <c r="BY37" s="447">
        <v>0</v>
      </c>
      <c r="BZ37" s="447">
        <v>0</v>
      </c>
      <c r="CA37" s="447">
        <v>0</v>
      </c>
      <c r="CB37" s="447">
        <v>0</v>
      </c>
      <c r="CC37" s="447">
        <v>0</v>
      </c>
      <c r="CD37" s="447">
        <v>0</v>
      </c>
      <c r="CE37" s="447">
        <v>0</v>
      </c>
      <c r="CF37" s="447">
        <v>0</v>
      </c>
      <c r="CG37" s="447">
        <v>0</v>
      </c>
      <c r="CH37" s="447">
        <v>0</v>
      </c>
      <c r="CI37" s="447">
        <v>0</v>
      </c>
      <c r="CJ37" s="447">
        <v>0</v>
      </c>
      <c r="CK37" s="447">
        <v>0</v>
      </c>
      <c r="CL37" s="447">
        <v>0</v>
      </c>
      <c r="CM37" s="447">
        <v>0</v>
      </c>
      <c r="CN37" s="447">
        <v>0</v>
      </c>
      <c r="CO37" s="447">
        <v>0</v>
      </c>
      <c r="CP37" s="447">
        <v>0</v>
      </c>
      <c r="CQ37" s="447">
        <v>0</v>
      </c>
      <c r="CR37" s="447">
        <v>0</v>
      </c>
      <c r="CS37" s="447">
        <v>0</v>
      </c>
      <c r="CT37" s="447">
        <v>0</v>
      </c>
      <c r="CU37" s="447">
        <v>0</v>
      </c>
      <c r="CV37" s="447">
        <v>0</v>
      </c>
      <c r="CW37" s="447">
        <v>0</v>
      </c>
      <c r="CX37" s="447">
        <v>0</v>
      </c>
      <c r="CY37" s="447">
        <v>0</v>
      </c>
      <c r="CZ37" s="447">
        <v>0</v>
      </c>
      <c r="DA37" s="447">
        <v>0</v>
      </c>
      <c r="DB37" s="447">
        <v>0</v>
      </c>
      <c r="DC37" s="447">
        <v>0</v>
      </c>
      <c r="DD37" s="447">
        <v>0</v>
      </c>
      <c r="DE37" s="447">
        <v>0</v>
      </c>
      <c r="DF37" s="447">
        <v>0</v>
      </c>
      <c r="DG37" s="447">
        <v>0</v>
      </c>
      <c r="DH37" s="447">
        <v>0</v>
      </c>
      <c r="DI37" s="447">
        <v>0</v>
      </c>
      <c r="DJ37" s="447">
        <v>0</v>
      </c>
      <c r="DK37" s="447">
        <v>0</v>
      </c>
      <c r="DL37" s="447">
        <v>0</v>
      </c>
      <c r="DM37" s="447">
        <v>0</v>
      </c>
      <c r="DN37" s="447">
        <v>0</v>
      </c>
      <c r="DO37" s="447">
        <v>0</v>
      </c>
      <c r="DP37" s="447">
        <v>0</v>
      </c>
      <c r="DQ37" s="447">
        <v>0</v>
      </c>
      <c r="DR37" s="447">
        <v>0</v>
      </c>
      <c r="DS37" s="447">
        <v>0</v>
      </c>
      <c r="DT37" s="447">
        <v>0</v>
      </c>
      <c r="DU37" s="447">
        <v>0</v>
      </c>
      <c r="DV37" s="447">
        <v>0</v>
      </c>
      <c r="DW37" s="447">
        <v>0</v>
      </c>
      <c r="DX37" s="447">
        <v>0</v>
      </c>
      <c r="DY37" s="447">
        <v>0</v>
      </c>
      <c r="DZ37" s="447">
        <v>0</v>
      </c>
      <c r="EA37" s="447">
        <v>0</v>
      </c>
      <c r="EB37" s="447">
        <v>0</v>
      </c>
      <c r="EC37" s="447">
        <v>0</v>
      </c>
      <c r="ED37" s="447">
        <v>0</v>
      </c>
      <c r="EE37" s="447">
        <v>0</v>
      </c>
      <c r="EF37" s="447">
        <v>0</v>
      </c>
      <c r="EG37" s="447">
        <v>0</v>
      </c>
      <c r="EH37" s="447">
        <v>0</v>
      </c>
      <c r="EI37" s="447">
        <v>0</v>
      </c>
      <c r="EJ37" s="447">
        <v>0</v>
      </c>
      <c r="EK37" s="447">
        <v>0</v>
      </c>
      <c r="EL37" s="447">
        <v>0</v>
      </c>
      <c r="EM37" s="447">
        <v>0</v>
      </c>
      <c r="EN37" s="447">
        <v>0</v>
      </c>
      <c r="EO37" s="447">
        <v>0</v>
      </c>
      <c r="EP37" s="447">
        <v>0</v>
      </c>
      <c r="EQ37" s="447">
        <v>0</v>
      </c>
      <c r="ER37" s="447">
        <v>0</v>
      </c>
      <c r="ES37" s="447">
        <v>0</v>
      </c>
      <c r="ET37" s="447">
        <v>0</v>
      </c>
      <c r="EU37" s="447">
        <v>0</v>
      </c>
      <c r="EV37" s="447">
        <v>1.7709999999999999</v>
      </c>
      <c r="EW37" s="447">
        <v>158.42329999999998</v>
      </c>
      <c r="EX37" s="447">
        <v>3438.4885099999997</v>
      </c>
      <c r="EY37" s="447">
        <v>8488.2407099999982</v>
      </c>
      <c r="EZ37" s="447">
        <v>14475.854780000001</v>
      </c>
      <c r="FA37" s="447">
        <v>17427.189859999999</v>
      </c>
      <c r="FB37" s="447">
        <v>19935.341289999997</v>
      </c>
      <c r="FC37" s="447">
        <v>17425.155329999998</v>
      </c>
      <c r="FD37" s="447">
        <v>16374.62096</v>
      </c>
      <c r="FE37" s="447">
        <v>20136.587110000004</v>
      </c>
      <c r="FF37" s="447">
        <v>19359.502649999999</v>
      </c>
      <c r="FG37" s="447">
        <v>30869.801719999999</v>
      </c>
      <c r="FH37" s="447">
        <v>21833.174740000002</v>
      </c>
      <c r="FI37" s="447">
        <v>22134.383690000002</v>
      </c>
      <c r="FJ37" s="447">
        <v>27099.781750000002</v>
      </c>
      <c r="FK37" s="447">
        <v>27429.116289999998</v>
      </c>
      <c r="FL37" s="447">
        <v>29476.405390000004</v>
      </c>
      <c r="FM37" s="447">
        <v>32988.086089999997</v>
      </c>
      <c r="FN37" s="447">
        <v>30990.270829999994</v>
      </c>
      <c r="FO37" s="447">
        <v>29684.482599999999</v>
      </c>
      <c r="FP37" s="447">
        <v>33452.903740000002</v>
      </c>
      <c r="FQ37" s="447">
        <v>33955.865850000002</v>
      </c>
      <c r="FR37" s="447">
        <v>33443.360839999994</v>
      </c>
      <c r="FS37" s="447">
        <v>53181.804600000003</v>
      </c>
      <c r="FT37" s="447">
        <v>33448.045839999992</v>
      </c>
      <c r="FU37" s="447">
        <v>33609.691250000003</v>
      </c>
      <c r="FV37" s="447">
        <v>41210.333589999987</v>
      </c>
      <c r="FW37" s="447">
        <v>41802.08887</v>
      </c>
      <c r="FX37" s="447">
        <v>49994.713760000006</v>
      </c>
      <c r="FY37" s="447">
        <v>37851.584999999999</v>
      </c>
      <c r="FZ37" s="447">
        <v>44965.522280000012</v>
      </c>
      <c r="GA37" s="447">
        <v>44886.616419999998</v>
      </c>
      <c r="GB37" s="447">
        <v>45976.199489999999</v>
      </c>
      <c r="GC37" s="447">
        <v>44156.01928</v>
      </c>
      <c r="GD37" s="447">
        <v>46029.345700000005</v>
      </c>
      <c r="GE37" s="447">
        <v>70854.15737999999</v>
      </c>
      <c r="GF37" s="448">
        <v>46970.949059999999</v>
      </c>
    </row>
    <row r="38" spans="2:188" s="274" customFormat="1" ht="14.1" customHeight="1" x14ac:dyDescent="0.25">
      <c r="B38" s="458" t="s">
        <v>216</v>
      </c>
      <c r="C38" s="447">
        <v>0</v>
      </c>
      <c r="D38" s="447">
        <v>0</v>
      </c>
      <c r="E38" s="447">
        <v>0</v>
      </c>
      <c r="F38" s="447">
        <v>0</v>
      </c>
      <c r="G38" s="447">
        <v>0</v>
      </c>
      <c r="H38" s="447">
        <v>0</v>
      </c>
      <c r="I38" s="447">
        <v>0</v>
      </c>
      <c r="J38" s="447">
        <v>0</v>
      </c>
      <c r="K38" s="447">
        <v>0</v>
      </c>
      <c r="L38" s="447">
        <v>0</v>
      </c>
      <c r="M38" s="447">
        <v>0</v>
      </c>
      <c r="N38" s="447">
        <v>0</v>
      </c>
      <c r="O38" s="447">
        <v>0</v>
      </c>
      <c r="P38" s="447">
        <v>0</v>
      </c>
      <c r="Q38" s="447">
        <v>0</v>
      </c>
      <c r="R38" s="447">
        <v>0</v>
      </c>
      <c r="S38" s="447">
        <v>0</v>
      </c>
      <c r="T38" s="447">
        <v>0</v>
      </c>
      <c r="U38" s="447">
        <v>0</v>
      </c>
      <c r="V38" s="447">
        <v>0</v>
      </c>
      <c r="W38" s="447">
        <v>0</v>
      </c>
      <c r="X38" s="447">
        <v>0</v>
      </c>
      <c r="Y38" s="447">
        <v>0</v>
      </c>
      <c r="Z38" s="447">
        <v>0</v>
      </c>
      <c r="AA38" s="447">
        <v>0</v>
      </c>
      <c r="AB38" s="447">
        <v>0</v>
      </c>
      <c r="AC38" s="447">
        <v>0</v>
      </c>
      <c r="AD38" s="447">
        <v>0</v>
      </c>
      <c r="AE38" s="447">
        <v>0</v>
      </c>
      <c r="AF38" s="447">
        <v>0</v>
      </c>
      <c r="AG38" s="447">
        <v>0</v>
      </c>
      <c r="AH38" s="447">
        <v>0</v>
      </c>
      <c r="AI38" s="447">
        <v>0</v>
      </c>
      <c r="AJ38" s="447">
        <v>0</v>
      </c>
      <c r="AK38" s="447">
        <v>0</v>
      </c>
      <c r="AL38" s="447">
        <v>0</v>
      </c>
      <c r="AM38" s="447">
        <v>0</v>
      </c>
      <c r="AN38" s="447">
        <v>0</v>
      </c>
      <c r="AO38" s="447">
        <v>0</v>
      </c>
      <c r="AP38" s="447">
        <v>0</v>
      </c>
      <c r="AQ38" s="447">
        <v>0</v>
      </c>
      <c r="AR38" s="447">
        <v>0</v>
      </c>
      <c r="AS38" s="447">
        <v>0</v>
      </c>
      <c r="AT38" s="447">
        <v>0</v>
      </c>
      <c r="AU38" s="447">
        <v>0</v>
      </c>
      <c r="AV38" s="447">
        <v>0</v>
      </c>
      <c r="AW38" s="447">
        <v>0</v>
      </c>
      <c r="AX38" s="447">
        <v>0</v>
      </c>
      <c r="AY38" s="447">
        <v>0</v>
      </c>
      <c r="AZ38" s="447">
        <v>0</v>
      </c>
      <c r="BA38" s="447">
        <v>0</v>
      </c>
      <c r="BB38" s="447">
        <v>0</v>
      </c>
      <c r="BC38" s="447">
        <v>0</v>
      </c>
      <c r="BD38" s="447">
        <v>0</v>
      </c>
      <c r="BE38" s="447">
        <v>0</v>
      </c>
      <c r="BF38" s="447">
        <v>0</v>
      </c>
      <c r="BG38" s="447">
        <v>0</v>
      </c>
      <c r="BH38" s="447">
        <v>0</v>
      </c>
      <c r="BI38" s="447">
        <v>0</v>
      </c>
      <c r="BJ38" s="447">
        <v>0</v>
      </c>
      <c r="BK38" s="447">
        <v>0</v>
      </c>
      <c r="BL38" s="447">
        <v>0</v>
      </c>
      <c r="BM38" s="447">
        <v>0</v>
      </c>
      <c r="BN38" s="447">
        <v>0</v>
      </c>
      <c r="BO38" s="447">
        <v>0</v>
      </c>
      <c r="BP38" s="447">
        <v>0</v>
      </c>
      <c r="BQ38" s="447">
        <v>0</v>
      </c>
      <c r="BR38" s="447">
        <v>0</v>
      </c>
      <c r="BS38" s="447">
        <v>0</v>
      </c>
      <c r="BT38" s="447">
        <v>0</v>
      </c>
      <c r="BU38" s="447">
        <v>0</v>
      </c>
      <c r="BV38" s="447">
        <v>0</v>
      </c>
      <c r="BW38" s="447">
        <v>0</v>
      </c>
      <c r="BX38" s="447">
        <v>0</v>
      </c>
      <c r="BY38" s="447">
        <v>0</v>
      </c>
      <c r="BZ38" s="447">
        <v>0</v>
      </c>
      <c r="CA38" s="447">
        <v>0</v>
      </c>
      <c r="CB38" s="447">
        <v>0</v>
      </c>
      <c r="CC38" s="447">
        <v>0</v>
      </c>
      <c r="CD38" s="447">
        <v>0</v>
      </c>
      <c r="CE38" s="447">
        <v>0</v>
      </c>
      <c r="CF38" s="447">
        <v>0</v>
      </c>
      <c r="CG38" s="447">
        <v>0</v>
      </c>
      <c r="CH38" s="447">
        <v>0</v>
      </c>
      <c r="CI38" s="447">
        <v>0</v>
      </c>
      <c r="CJ38" s="447">
        <v>0</v>
      </c>
      <c r="CK38" s="447">
        <v>0</v>
      </c>
      <c r="CL38" s="447">
        <v>0</v>
      </c>
      <c r="CM38" s="447">
        <v>0</v>
      </c>
      <c r="CN38" s="447">
        <v>0</v>
      </c>
      <c r="CO38" s="447">
        <v>0</v>
      </c>
      <c r="CP38" s="447">
        <v>0</v>
      </c>
      <c r="CQ38" s="447">
        <v>0</v>
      </c>
      <c r="CR38" s="447">
        <v>0</v>
      </c>
      <c r="CS38" s="447">
        <v>0</v>
      </c>
      <c r="CT38" s="447">
        <v>0</v>
      </c>
      <c r="CU38" s="447">
        <v>0</v>
      </c>
      <c r="CV38" s="447">
        <v>0</v>
      </c>
      <c r="CW38" s="447">
        <v>0</v>
      </c>
      <c r="CX38" s="447">
        <v>0</v>
      </c>
      <c r="CY38" s="447">
        <v>0</v>
      </c>
      <c r="CZ38" s="447">
        <v>0</v>
      </c>
      <c r="DA38" s="447">
        <v>0</v>
      </c>
      <c r="DB38" s="447">
        <v>0</v>
      </c>
      <c r="DC38" s="447">
        <v>0</v>
      </c>
      <c r="DD38" s="447">
        <v>0</v>
      </c>
      <c r="DE38" s="447">
        <v>0</v>
      </c>
      <c r="DF38" s="447">
        <v>0</v>
      </c>
      <c r="DG38" s="447">
        <v>0</v>
      </c>
      <c r="DH38" s="447">
        <v>0</v>
      </c>
      <c r="DI38" s="447">
        <v>0</v>
      </c>
      <c r="DJ38" s="447">
        <v>0</v>
      </c>
      <c r="DK38" s="447">
        <v>0</v>
      </c>
      <c r="DL38" s="447">
        <v>0</v>
      </c>
      <c r="DM38" s="447">
        <v>0</v>
      </c>
      <c r="DN38" s="447">
        <v>0</v>
      </c>
      <c r="DO38" s="447">
        <v>0</v>
      </c>
      <c r="DP38" s="447">
        <v>0</v>
      </c>
      <c r="DQ38" s="447">
        <v>0</v>
      </c>
      <c r="DR38" s="447">
        <v>0</v>
      </c>
      <c r="DS38" s="447">
        <v>0</v>
      </c>
      <c r="DT38" s="447">
        <v>0</v>
      </c>
      <c r="DU38" s="447">
        <v>0</v>
      </c>
      <c r="DV38" s="447">
        <v>0</v>
      </c>
      <c r="DW38" s="447">
        <v>0</v>
      </c>
      <c r="DX38" s="447">
        <v>0</v>
      </c>
      <c r="DY38" s="447">
        <v>0</v>
      </c>
      <c r="DZ38" s="447">
        <v>0</v>
      </c>
      <c r="EA38" s="447">
        <v>0</v>
      </c>
      <c r="EB38" s="447">
        <v>0</v>
      </c>
      <c r="EC38" s="447">
        <v>0</v>
      </c>
      <c r="ED38" s="447">
        <v>0</v>
      </c>
      <c r="EE38" s="447">
        <v>0</v>
      </c>
      <c r="EF38" s="447">
        <v>0</v>
      </c>
      <c r="EG38" s="447">
        <v>0</v>
      </c>
      <c r="EH38" s="447">
        <v>0</v>
      </c>
      <c r="EI38" s="447">
        <v>0</v>
      </c>
      <c r="EJ38" s="447">
        <v>0</v>
      </c>
      <c r="EK38" s="447">
        <v>0</v>
      </c>
      <c r="EL38" s="447">
        <v>0</v>
      </c>
      <c r="EM38" s="447">
        <v>0</v>
      </c>
      <c r="EN38" s="447">
        <v>0</v>
      </c>
      <c r="EO38" s="447">
        <v>0</v>
      </c>
      <c r="EP38" s="447">
        <v>0</v>
      </c>
      <c r="EQ38" s="447">
        <v>0</v>
      </c>
      <c r="ER38" s="447">
        <v>0</v>
      </c>
      <c r="ES38" s="447">
        <v>0</v>
      </c>
      <c r="ET38" s="447">
        <v>0</v>
      </c>
      <c r="EU38" s="447">
        <v>0</v>
      </c>
      <c r="EV38" s="447">
        <v>0</v>
      </c>
      <c r="EW38" s="447">
        <v>0</v>
      </c>
      <c r="EX38" s="447">
        <v>4.66</v>
      </c>
      <c r="EY38" s="447">
        <v>3.19</v>
      </c>
      <c r="EZ38" s="447">
        <v>11.44</v>
      </c>
      <c r="FA38" s="447">
        <v>13.545</v>
      </c>
      <c r="FB38" s="447">
        <v>8.7750000000000004</v>
      </c>
      <c r="FC38" s="447">
        <v>13.023999999999999</v>
      </c>
      <c r="FD38" s="447">
        <v>14.61</v>
      </c>
      <c r="FE38" s="447">
        <v>12.9</v>
      </c>
      <c r="FF38" s="447">
        <v>14.435</v>
      </c>
      <c r="FG38" s="447">
        <v>14.185</v>
      </c>
      <c r="FH38" s="447">
        <v>17.97</v>
      </c>
      <c r="FI38" s="447">
        <v>12.65</v>
      </c>
      <c r="FJ38" s="447">
        <v>12.994999999999999</v>
      </c>
      <c r="FK38" s="447">
        <v>12.993</v>
      </c>
      <c r="FL38" s="447">
        <v>8.0519999999999996</v>
      </c>
      <c r="FM38" s="447">
        <v>14.34</v>
      </c>
      <c r="FN38" s="447">
        <v>20.547999999999998</v>
      </c>
      <c r="FO38" s="447">
        <v>19.02</v>
      </c>
      <c r="FP38" s="447">
        <v>26.355</v>
      </c>
      <c r="FQ38" s="447">
        <v>20.266999999999999</v>
      </c>
      <c r="FR38" s="447">
        <v>25.15</v>
      </c>
      <c r="FS38" s="447">
        <v>32.317999999999998</v>
      </c>
      <c r="FT38" s="447">
        <v>29.585000000000001</v>
      </c>
      <c r="FU38" s="447">
        <v>22.425000000000001</v>
      </c>
      <c r="FV38" s="447">
        <v>28.824999999999999</v>
      </c>
      <c r="FW38" s="447">
        <v>31.545000000000002</v>
      </c>
      <c r="FX38" s="447">
        <v>22.265000000000001</v>
      </c>
      <c r="FY38" s="447">
        <v>23.51</v>
      </c>
      <c r="FZ38" s="447">
        <v>25.21</v>
      </c>
      <c r="GA38" s="447">
        <v>18.245000000000001</v>
      </c>
      <c r="GB38" s="447">
        <v>24.23</v>
      </c>
      <c r="GC38" s="447">
        <v>24.164000000000001</v>
      </c>
      <c r="GD38" s="447">
        <v>26.8</v>
      </c>
      <c r="GE38" s="447">
        <v>33.674999999999997</v>
      </c>
      <c r="GF38" s="448">
        <v>27.105</v>
      </c>
    </row>
    <row r="39" spans="2:188" s="410" customFormat="1" ht="14.1" customHeight="1" x14ac:dyDescent="0.25">
      <c r="B39" s="458" t="s">
        <v>217</v>
      </c>
      <c r="C39" s="447">
        <v>0</v>
      </c>
      <c r="D39" s="447">
        <v>0</v>
      </c>
      <c r="E39" s="447">
        <v>0</v>
      </c>
      <c r="F39" s="447">
        <v>0</v>
      </c>
      <c r="G39" s="447">
        <v>0</v>
      </c>
      <c r="H39" s="447">
        <v>0</v>
      </c>
      <c r="I39" s="447">
        <v>0</v>
      </c>
      <c r="J39" s="447">
        <v>0</v>
      </c>
      <c r="K39" s="447">
        <v>0</v>
      </c>
      <c r="L39" s="447">
        <v>0</v>
      </c>
      <c r="M39" s="447">
        <v>0</v>
      </c>
      <c r="N39" s="447">
        <v>0</v>
      </c>
      <c r="O39" s="447">
        <v>0</v>
      </c>
      <c r="P39" s="447">
        <v>0</v>
      </c>
      <c r="Q39" s="447">
        <v>0</v>
      </c>
      <c r="R39" s="447">
        <v>0</v>
      </c>
      <c r="S39" s="447">
        <v>0</v>
      </c>
      <c r="T39" s="447">
        <v>0</v>
      </c>
      <c r="U39" s="447">
        <v>0</v>
      </c>
      <c r="V39" s="447">
        <v>0</v>
      </c>
      <c r="W39" s="447">
        <v>0</v>
      </c>
      <c r="X39" s="447">
        <v>0</v>
      </c>
      <c r="Y39" s="447">
        <v>0</v>
      </c>
      <c r="Z39" s="447">
        <v>0</v>
      </c>
      <c r="AA39" s="447">
        <v>0</v>
      </c>
      <c r="AB39" s="447">
        <v>0</v>
      </c>
      <c r="AC39" s="447">
        <v>0</v>
      </c>
      <c r="AD39" s="447">
        <v>0</v>
      </c>
      <c r="AE39" s="447">
        <v>0</v>
      </c>
      <c r="AF39" s="447">
        <v>0</v>
      </c>
      <c r="AG39" s="447">
        <v>0</v>
      </c>
      <c r="AH39" s="447">
        <v>0</v>
      </c>
      <c r="AI39" s="447">
        <v>0</v>
      </c>
      <c r="AJ39" s="447">
        <v>0</v>
      </c>
      <c r="AK39" s="447">
        <v>0</v>
      </c>
      <c r="AL39" s="447">
        <v>0</v>
      </c>
      <c r="AM39" s="447">
        <v>0</v>
      </c>
      <c r="AN39" s="447">
        <v>0</v>
      </c>
      <c r="AO39" s="447">
        <v>0</v>
      </c>
      <c r="AP39" s="447">
        <v>0</v>
      </c>
      <c r="AQ39" s="447">
        <v>0</v>
      </c>
      <c r="AR39" s="447">
        <v>0</v>
      </c>
      <c r="AS39" s="447">
        <v>0</v>
      </c>
      <c r="AT39" s="447">
        <v>0</v>
      </c>
      <c r="AU39" s="447">
        <v>0</v>
      </c>
      <c r="AV39" s="447">
        <v>0</v>
      </c>
      <c r="AW39" s="447">
        <v>0</v>
      </c>
      <c r="AX39" s="447">
        <v>0</v>
      </c>
      <c r="AY39" s="447">
        <v>0</v>
      </c>
      <c r="AZ39" s="447">
        <v>0</v>
      </c>
      <c r="BA39" s="447">
        <v>0</v>
      </c>
      <c r="BB39" s="447">
        <v>0</v>
      </c>
      <c r="BC39" s="447">
        <v>0</v>
      </c>
      <c r="BD39" s="447">
        <v>0</v>
      </c>
      <c r="BE39" s="447">
        <v>0</v>
      </c>
      <c r="BF39" s="447">
        <v>0</v>
      </c>
      <c r="BG39" s="447">
        <v>0</v>
      </c>
      <c r="BH39" s="447">
        <v>0</v>
      </c>
      <c r="BI39" s="447">
        <v>0</v>
      </c>
      <c r="BJ39" s="447">
        <v>0</v>
      </c>
      <c r="BK39" s="447">
        <v>0</v>
      </c>
      <c r="BL39" s="447">
        <v>0</v>
      </c>
      <c r="BM39" s="447">
        <v>0</v>
      </c>
      <c r="BN39" s="447">
        <v>0</v>
      </c>
      <c r="BO39" s="447">
        <v>0</v>
      </c>
      <c r="BP39" s="447">
        <v>0</v>
      </c>
      <c r="BQ39" s="447">
        <v>0</v>
      </c>
      <c r="BR39" s="447">
        <v>0</v>
      </c>
      <c r="BS39" s="447">
        <v>0</v>
      </c>
      <c r="BT39" s="447">
        <v>0</v>
      </c>
      <c r="BU39" s="447">
        <v>0</v>
      </c>
      <c r="BV39" s="447">
        <v>0</v>
      </c>
      <c r="BW39" s="447">
        <v>0</v>
      </c>
      <c r="BX39" s="447">
        <v>0</v>
      </c>
      <c r="BY39" s="447">
        <v>0</v>
      </c>
      <c r="BZ39" s="447">
        <v>0</v>
      </c>
      <c r="CA39" s="447">
        <v>0</v>
      </c>
      <c r="CB39" s="447">
        <v>0</v>
      </c>
      <c r="CC39" s="447">
        <v>0</v>
      </c>
      <c r="CD39" s="447">
        <v>0</v>
      </c>
      <c r="CE39" s="447">
        <v>0</v>
      </c>
      <c r="CF39" s="447">
        <v>0</v>
      </c>
      <c r="CG39" s="447">
        <v>0</v>
      </c>
      <c r="CH39" s="447">
        <v>0</v>
      </c>
      <c r="CI39" s="447">
        <v>0</v>
      </c>
      <c r="CJ39" s="447">
        <v>0</v>
      </c>
      <c r="CK39" s="447">
        <v>0</v>
      </c>
      <c r="CL39" s="447">
        <v>0</v>
      </c>
      <c r="CM39" s="447">
        <v>0</v>
      </c>
      <c r="CN39" s="447">
        <v>0</v>
      </c>
      <c r="CO39" s="447">
        <v>0</v>
      </c>
      <c r="CP39" s="447">
        <v>0</v>
      </c>
      <c r="CQ39" s="447">
        <v>0</v>
      </c>
      <c r="CR39" s="447">
        <v>0</v>
      </c>
      <c r="CS39" s="447">
        <v>0</v>
      </c>
      <c r="CT39" s="447">
        <v>0</v>
      </c>
      <c r="CU39" s="447">
        <v>0</v>
      </c>
      <c r="CV39" s="447">
        <v>0</v>
      </c>
      <c r="CW39" s="447">
        <v>0</v>
      </c>
      <c r="CX39" s="447">
        <v>0</v>
      </c>
      <c r="CY39" s="447">
        <v>0</v>
      </c>
      <c r="CZ39" s="447">
        <v>0</v>
      </c>
      <c r="DA39" s="447">
        <v>0</v>
      </c>
      <c r="DB39" s="447">
        <v>0</v>
      </c>
      <c r="DC39" s="447">
        <v>0</v>
      </c>
      <c r="DD39" s="447">
        <v>0</v>
      </c>
      <c r="DE39" s="447">
        <v>0</v>
      </c>
      <c r="DF39" s="447">
        <v>0</v>
      </c>
      <c r="DG39" s="447">
        <v>0</v>
      </c>
      <c r="DH39" s="447">
        <v>0</v>
      </c>
      <c r="DI39" s="447">
        <v>0</v>
      </c>
      <c r="DJ39" s="447">
        <v>0</v>
      </c>
      <c r="DK39" s="447">
        <v>0</v>
      </c>
      <c r="DL39" s="447">
        <v>0</v>
      </c>
      <c r="DM39" s="447">
        <v>0</v>
      </c>
      <c r="DN39" s="447">
        <v>0</v>
      </c>
      <c r="DO39" s="447">
        <v>0</v>
      </c>
      <c r="DP39" s="447">
        <v>0</v>
      </c>
      <c r="DQ39" s="447">
        <v>0</v>
      </c>
      <c r="DR39" s="447">
        <v>0</v>
      </c>
      <c r="DS39" s="447">
        <v>0</v>
      </c>
      <c r="DT39" s="447">
        <v>0</v>
      </c>
      <c r="DU39" s="447">
        <v>0</v>
      </c>
      <c r="DV39" s="447">
        <v>0</v>
      </c>
      <c r="DW39" s="447">
        <v>0</v>
      </c>
      <c r="DX39" s="447">
        <v>0</v>
      </c>
      <c r="DY39" s="447">
        <v>0</v>
      </c>
      <c r="DZ39" s="447">
        <v>0</v>
      </c>
      <c r="EA39" s="447">
        <v>0</v>
      </c>
      <c r="EB39" s="447">
        <v>0</v>
      </c>
      <c r="EC39" s="447">
        <v>0</v>
      </c>
      <c r="ED39" s="447">
        <v>0</v>
      </c>
      <c r="EE39" s="447">
        <v>0</v>
      </c>
      <c r="EF39" s="447">
        <v>0</v>
      </c>
      <c r="EG39" s="447">
        <v>0</v>
      </c>
      <c r="EH39" s="447">
        <v>0</v>
      </c>
      <c r="EI39" s="447">
        <v>0</v>
      </c>
      <c r="EJ39" s="447">
        <v>0</v>
      </c>
      <c r="EK39" s="447">
        <v>0</v>
      </c>
      <c r="EL39" s="447">
        <v>0</v>
      </c>
      <c r="EM39" s="447">
        <v>0</v>
      </c>
      <c r="EN39" s="447">
        <v>0</v>
      </c>
      <c r="EO39" s="447">
        <v>0</v>
      </c>
      <c r="EP39" s="447">
        <v>0</v>
      </c>
      <c r="EQ39" s="447">
        <v>0</v>
      </c>
      <c r="ER39" s="447">
        <v>0</v>
      </c>
      <c r="ES39" s="447">
        <v>0</v>
      </c>
      <c r="ET39" s="447">
        <v>0</v>
      </c>
      <c r="EU39" s="447">
        <v>0</v>
      </c>
      <c r="EV39" s="447">
        <v>0</v>
      </c>
      <c r="EW39" s="447">
        <v>0.50436999999999999</v>
      </c>
      <c r="EX39" s="447">
        <v>1.2173800000000001</v>
      </c>
      <c r="EY39" s="447">
        <v>4.0934999999999997</v>
      </c>
      <c r="EZ39" s="447">
        <v>1.1663500000000002</v>
      </c>
      <c r="FA39" s="447">
        <v>0.77472000000000008</v>
      </c>
      <c r="FB39" s="447">
        <v>27.644739999999999</v>
      </c>
      <c r="FC39" s="447">
        <v>25.797490000000003</v>
      </c>
      <c r="FD39" s="447">
        <v>4.4271199999999995</v>
      </c>
      <c r="FE39" s="447">
        <v>8.6132299999999997</v>
      </c>
      <c r="FF39" s="447">
        <v>1.9097</v>
      </c>
      <c r="FG39" s="447">
        <v>14.86698</v>
      </c>
      <c r="FH39" s="447">
        <v>5.1047500000000001</v>
      </c>
      <c r="FI39" s="447">
        <v>7.9303899999999992</v>
      </c>
      <c r="FJ39" s="447">
        <v>1.1381199999999998</v>
      </c>
      <c r="FK39" s="447">
        <v>2.6305699999999996</v>
      </c>
      <c r="FL39" s="447">
        <v>3.32321</v>
      </c>
      <c r="FM39" s="447">
        <v>6.2525500000000003</v>
      </c>
      <c r="FN39" s="447">
        <v>11.21161</v>
      </c>
      <c r="FO39" s="447">
        <v>6.3729000000000005</v>
      </c>
      <c r="FP39" s="447">
        <v>6.1806000000000001</v>
      </c>
      <c r="FQ39" s="447">
        <v>15.7767</v>
      </c>
      <c r="FR39" s="447">
        <v>11.448930000000001</v>
      </c>
      <c r="FS39" s="447">
        <v>26.267289999999999</v>
      </c>
      <c r="FT39" s="447">
        <v>1.6195999999999999</v>
      </c>
      <c r="FU39" s="447">
        <v>4.0897399999999999</v>
      </c>
      <c r="FV39" s="447">
        <v>5.6743000000000006</v>
      </c>
      <c r="FW39" s="447">
        <v>19.907820000000001</v>
      </c>
      <c r="FX39" s="447">
        <v>32.536000000000001</v>
      </c>
      <c r="FY39" s="447">
        <v>8.2591199999999994</v>
      </c>
      <c r="FZ39" s="447">
        <v>14.671579999999999</v>
      </c>
      <c r="GA39" s="447">
        <v>13.59665</v>
      </c>
      <c r="GB39" s="447">
        <v>10.67915</v>
      </c>
      <c r="GC39" s="447">
        <v>38.663770000000007</v>
      </c>
      <c r="GD39" s="447">
        <v>25.795510000000004</v>
      </c>
      <c r="GE39" s="447">
        <v>15.686159999999997</v>
      </c>
      <c r="GF39" s="448">
        <v>14.71003</v>
      </c>
    </row>
    <row r="40" spans="2:188" s="410" customFormat="1" ht="14.1" customHeight="1" x14ac:dyDescent="0.25">
      <c r="B40" s="458" t="s">
        <v>218</v>
      </c>
      <c r="C40" s="447">
        <v>0</v>
      </c>
      <c r="D40" s="447">
        <v>0</v>
      </c>
      <c r="E40" s="447">
        <v>0</v>
      </c>
      <c r="F40" s="447">
        <v>0</v>
      </c>
      <c r="G40" s="447">
        <v>0</v>
      </c>
      <c r="H40" s="447">
        <v>0</v>
      </c>
      <c r="I40" s="447">
        <v>0</v>
      </c>
      <c r="J40" s="447">
        <v>0</v>
      </c>
      <c r="K40" s="447">
        <v>0</v>
      </c>
      <c r="L40" s="447">
        <v>0</v>
      </c>
      <c r="M40" s="447">
        <v>0</v>
      </c>
      <c r="N40" s="447">
        <v>0</v>
      </c>
      <c r="O40" s="447">
        <v>0</v>
      </c>
      <c r="P40" s="447">
        <v>0</v>
      </c>
      <c r="Q40" s="447">
        <v>0</v>
      </c>
      <c r="R40" s="447">
        <v>0</v>
      </c>
      <c r="S40" s="447">
        <v>0</v>
      </c>
      <c r="T40" s="447">
        <v>0</v>
      </c>
      <c r="U40" s="447">
        <v>0</v>
      </c>
      <c r="V40" s="447">
        <v>0</v>
      </c>
      <c r="W40" s="447">
        <v>0</v>
      </c>
      <c r="X40" s="447">
        <v>0</v>
      </c>
      <c r="Y40" s="447">
        <v>0</v>
      </c>
      <c r="Z40" s="447">
        <v>0</v>
      </c>
      <c r="AA40" s="447">
        <v>0</v>
      </c>
      <c r="AB40" s="447">
        <v>0</v>
      </c>
      <c r="AC40" s="447">
        <v>0</v>
      </c>
      <c r="AD40" s="447">
        <v>0</v>
      </c>
      <c r="AE40" s="447">
        <v>0</v>
      </c>
      <c r="AF40" s="447">
        <v>0</v>
      </c>
      <c r="AG40" s="447">
        <v>0</v>
      </c>
      <c r="AH40" s="447">
        <v>0</v>
      </c>
      <c r="AI40" s="447">
        <v>0</v>
      </c>
      <c r="AJ40" s="447">
        <v>0</v>
      </c>
      <c r="AK40" s="447">
        <v>0</v>
      </c>
      <c r="AL40" s="447">
        <v>0</v>
      </c>
      <c r="AM40" s="447">
        <v>0</v>
      </c>
      <c r="AN40" s="447">
        <v>0</v>
      </c>
      <c r="AO40" s="447">
        <v>0</v>
      </c>
      <c r="AP40" s="447">
        <v>0</v>
      </c>
      <c r="AQ40" s="447">
        <v>0</v>
      </c>
      <c r="AR40" s="447">
        <v>0</v>
      </c>
      <c r="AS40" s="447">
        <v>0</v>
      </c>
      <c r="AT40" s="447">
        <v>0</v>
      </c>
      <c r="AU40" s="447">
        <v>0</v>
      </c>
      <c r="AV40" s="447">
        <v>0</v>
      </c>
      <c r="AW40" s="447">
        <v>0</v>
      </c>
      <c r="AX40" s="447">
        <v>0</v>
      </c>
      <c r="AY40" s="447">
        <v>0</v>
      </c>
      <c r="AZ40" s="447">
        <v>0</v>
      </c>
      <c r="BA40" s="447">
        <v>0</v>
      </c>
      <c r="BB40" s="447">
        <v>0</v>
      </c>
      <c r="BC40" s="447">
        <v>0</v>
      </c>
      <c r="BD40" s="447">
        <v>0</v>
      </c>
      <c r="BE40" s="447">
        <v>0</v>
      </c>
      <c r="BF40" s="447">
        <v>0</v>
      </c>
      <c r="BG40" s="447">
        <v>0</v>
      </c>
      <c r="BH40" s="447">
        <v>0</v>
      </c>
      <c r="BI40" s="447">
        <v>0</v>
      </c>
      <c r="BJ40" s="447">
        <v>0</v>
      </c>
      <c r="BK40" s="447">
        <v>0</v>
      </c>
      <c r="BL40" s="447">
        <v>0</v>
      </c>
      <c r="BM40" s="447">
        <v>0</v>
      </c>
      <c r="BN40" s="447">
        <v>0</v>
      </c>
      <c r="BO40" s="447">
        <v>0</v>
      </c>
      <c r="BP40" s="447">
        <v>0</v>
      </c>
      <c r="BQ40" s="447">
        <v>0</v>
      </c>
      <c r="BR40" s="447">
        <v>0</v>
      </c>
      <c r="BS40" s="447">
        <v>0</v>
      </c>
      <c r="BT40" s="447">
        <v>0</v>
      </c>
      <c r="BU40" s="447">
        <v>0</v>
      </c>
      <c r="BV40" s="447">
        <v>0</v>
      </c>
      <c r="BW40" s="447">
        <v>0</v>
      </c>
      <c r="BX40" s="447">
        <v>0</v>
      </c>
      <c r="BY40" s="447">
        <v>0</v>
      </c>
      <c r="BZ40" s="447">
        <v>0</v>
      </c>
      <c r="CA40" s="447">
        <v>0</v>
      </c>
      <c r="CB40" s="447">
        <v>0</v>
      </c>
      <c r="CC40" s="447">
        <v>0</v>
      </c>
      <c r="CD40" s="447">
        <v>0</v>
      </c>
      <c r="CE40" s="447">
        <v>0</v>
      </c>
      <c r="CF40" s="447">
        <v>0</v>
      </c>
      <c r="CG40" s="447">
        <v>0</v>
      </c>
      <c r="CH40" s="447">
        <v>0</v>
      </c>
      <c r="CI40" s="447">
        <v>0</v>
      </c>
      <c r="CJ40" s="447">
        <v>0</v>
      </c>
      <c r="CK40" s="447">
        <v>0</v>
      </c>
      <c r="CL40" s="447">
        <v>0</v>
      </c>
      <c r="CM40" s="447">
        <v>0</v>
      </c>
      <c r="CN40" s="447">
        <v>0</v>
      </c>
      <c r="CO40" s="447">
        <v>0</v>
      </c>
      <c r="CP40" s="447">
        <v>0</v>
      </c>
      <c r="CQ40" s="447">
        <v>0</v>
      </c>
      <c r="CR40" s="447">
        <v>0</v>
      </c>
      <c r="CS40" s="447">
        <v>0</v>
      </c>
      <c r="CT40" s="447">
        <v>0</v>
      </c>
      <c r="CU40" s="447">
        <v>0</v>
      </c>
      <c r="CV40" s="447">
        <v>0</v>
      </c>
      <c r="CW40" s="447">
        <v>0</v>
      </c>
      <c r="CX40" s="447">
        <v>0</v>
      </c>
      <c r="CY40" s="447">
        <v>0</v>
      </c>
      <c r="CZ40" s="447">
        <v>0</v>
      </c>
      <c r="DA40" s="447">
        <v>0</v>
      </c>
      <c r="DB40" s="447">
        <v>0</v>
      </c>
      <c r="DC40" s="447">
        <v>0</v>
      </c>
      <c r="DD40" s="447">
        <v>0</v>
      </c>
      <c r="DE40" s="447">
        <v>0</v>
      </c>
      <c r="DF40" s="447">
        <v>0</v>
      </c>
      <c r="DG40" s="447">
        <v>0</v>
      </c>
      <c r="DH40" s="447">
        <v>0</v>
      </c>
      <c r="DI40" s="447">
        <v>0</v>
      </c>
      <c r="DJ40" s="447">
        <v>0</v>
      </c>
      <c r="DK40" s="447">
        <v>0</v>
      </c>
      <c r="DL40" s="447">
        <v>0</v>
      </c>
      <c r="DM40" s="447">
        <v>0</v>
      </c>
      <c r="DN40" s="447">
        <v>0</v>
      </c>
      <c r="DO40" s="447">
        <v>0</v>
      </c>
      <c r="DP40" s="447">
        <v>0</v>
      </c>
      <c r="DQ40" s="447">
        <v>0</v>
      </c>
      <c r="DR40" s="447">
        <v>0</v>
      </c>
      <c r="DS40" s="447">
        <v>0</v>
      </c>
      <c r="DT40" s="447">
        <v>0</v>
      </c>
      <c r="DU40" s="447">
        <v>0</v>
      </c>
      <c r="DV40" s="447">
        <v>0</v>
      </c>
      <c r="DW40" s="447">
        <v>0</v>
      </c>
      <c r="DX40" s="447">
        <v>0</v>
      </c>
      <c r="DY40" s="447">
        <v>0</v>
      </c>
      <c r="DZ40" s="447">
        <v>0</v>
      </c>
      <c r="EA40" s="447">
        <v>0</v>
      </c>
      <c r="EB40" s="447">
        <v>0</v>
      </c>
      <c r="EC40" s="447">
        <v>0</v>
      </c>
      <c r="ED40" s="447">
        <v>0</v>
      </c>
      <c r="EE40" s="447">
        <v>0</v>
      </c>
      <c r="EF40" s="447">
        <v>0</v>
      </c>
      <c r="EG40" s="447">
        <v>0</v>
      </c>
      <c r="EH40" s="447">
        <v>0</v>
      </c>
      <c r="EI40" s="447">
        <v>0</v>
      </c>
      <c r="EJ40" s="447">
        <v>0</v>
      </c>
      <c r="EK40" s="447">
        <v>0</v>
      </c>
      <c r="EL40" s="447">
        <v>0</v>
      </c>
      <c r="EM40" s="447">
        <v>0</v>
      </c>
      <c r="EN40" s="447">
        <v>0</v>
      </c>
      <c r="EO40" s="447">
        <v>0</v>
      </c>
      <c r="EP40" s="447">
        <v>0</v>
      </c>
      <c r="EQ40" s="447">
        <v>0</v>
      </c>
      <c r="ER40" s="447">
        <v>0</v>
      </c>
      <c r="ES40" s="447">
        <v>0</v>
      </c>
      <c r="ET40" s="447">
        <v>0</v>
      </c>
      <c r="EU40" s="447">
        <v>0</v>
      </c>
      <c r="EV40" s="447">
        <v>0.06</v>
      </c>
      <c r="EW40" s="447">
        <v>1.014</v>
      </c>
      <c r="EX40" s="447">
        <v>23.889700000000001</v>
      </c>
      <c r="EY40" s="447">
        <v>14.829800000000001</v>
      </c>
      <c r="EZ40" s="447">
        <v>1.3420000000000001</v>
      </c>
      <c r="FA40" s="447">
        <v>0.70299999999999996</v>
      </c>
      <c r="FB40" s="447">
        <v>0.255</v>
      </c>
      <c r="FC40" s="447">
        <v>0.27100000000000002</v>
      </c>
      <c r="FD40" s="447">
        <v>11.654999999999999</v>
      </c>
      <c r="FE40" s="447">
        <v>16.533000000000001</v>
      </c>
      <c r="FF40" s="447">
        <v>1.776</v>
      </c>
      <c r="FG40" s="447">
        <v>4.95</v>
      </c>
      <c r="FH40" s="447">
        <v>1.7250000000000001</v>
      </c>
      <c r="FI40" s="447">
        <v>1.9450000000000001</v>
      </c>
      <c r="FJ40" s="447">
        <v>3.68</v>
      </c>
      <c r="FK40" s="447">
        <v>4.0199999999999996</v>
      </c>
      <c r="FL40" s="447">
        <v>16.053999999999998</v>
      </c>
      <c r="FM40" s="447">
        <v>8.1059999999999999</v>
      </c>
      <c r="FN40" s="447">
        <v>10.439</v>
      </c>
      <c r="FO40" s="447">
        <v>4.625</v>
      </c>
      <c r="FP40" s="447">
        <v>9.91</v>
      </c>
      <c r="FQ40" s="447">
        <v>0.57999999999999996</v>
      </c>
      <c r="FR40" s="447">
        <v>3.5</v>
      </c>
      <c r="FS40" s="447">
        <v>9.6470000000000002</v>
      </c>
      <c r="FT40" s="447">
        <v>13.039</v>
      </c>
      <c r="FU40" s="447">
        <v>12.52</v>
      </c>
      <c r="FV40" s="447">
        <v>37.828499999999998</v>
      </c>
      <c r="FW40" s="447">
        <v>8.5649999999999995</v>
      </c>
      <c r="FX40" s="447">
        <v>63.265999999999998</v>
      </c>
      <c r="FY40" s="447">
        <v>7.2329999999999997</v>
      </c>
      <c r="FZ40" s="447">
        <v>8.4604999999999997</v>
      </c>
      <c r="GA40" s="447">
        <v>15.821</v>
      </c>
      <c r="GB40" s="447">
        <v>7.6792499999999997</v>
      </c>
      <c r="GC40" s="447">
        <v>3.38</v>
      </c>
      <c r="GD40" s="447">
        <v>2.2109999999999999</v>
      </c>
      <c r="GE40" s="447">
        <v>3.8029999999999999</v>
      </c>
      <c r="GF40" s="448">
        <v>11.561</v>
      </c>
    </row>
    <row r="41" spans="2:188" s="274" customFormat="1" ht="14.1" customHeight="1" x14ac:dyDescent="0.25">
      <c r="B41" s="440"/>
      <c r="C41" s="447"/>
      <c r="D41" s="447"/>
      <c r="E41" s="447"/>
      <c r="F41" s="447"/>
      <c r="G41" s="447"/>
      <c r="H41" s="447"/>
      <c r="I41" s="447"/>
      <c r="J41" s="447"/>
      <c r="K41" s="447"/>
      <c r="L41" s="447"/>
      <c r="M41" s="447"/>
      <c r="N41" s="447"/>
      <c r="O41" s="447"/>
      <c r="P41" s="447"/>
      <c r="Q41" s="447"/>
      <c r="R41" s="447"/>
      <c r="S41" s="447"/>
      <c r="T41" s="447"/>
      <c r="U41" s="447"/>
      <c r="V41" s="447"/>
      <c r="W41" s="447"/>
      <c r="X41" s="447"/>
      <c r="Y41" s="447"/>
      <c r="Z41" s="447"/>
      <c r="AA41" s="447"/>
      <c r="AB41" s="447"/>
      <c r="AC41" s="447"/>
      <c r="AD41" s="447"/>
      <c r="AE41" s="447"/>
      <c r="AF41" s="447"/>
      <c r="AG41" s="447"/>
      <c r="AH41" s="447"/>
      <c r="AI41" s="447"/>
      <c r="AJ41" s="447"/>
      <c r="AK41" s="447"/>
      <c r="AL41" s="447"/>
      <c r="AM41" s="447"/>
      <c r="AN41" s="447"/>
      <c r="AO41" s="447"/>
      <c r="AP41" s="447"/>
      <c r="AQ41" s="447"/>
      <c r="AR41" s="447"/>
      <c r="AS41" s="447"/>
      <c r="AT41" s="447"/>
      <c r="AU41" s="447"/>
      <c r="AV41" s="447"/>
      <c r="AW41" s="447"/>
      <c r="AX41" s="447"/>
      <c r="AY41" s="447"/>
      <c r="AZ41" s="447"/>
      <c r="BA41" s="447"/>
      <c r="BB41" s="447"/>
      <c r="BC41" s="447"/>
      <c r="BD41" s="447"/>
      <c r="BE41" s="447"/>
      <c r="BF41" s="447"/>
      <c r="BG41" s="447"/>
      <c r="BH41" s="447"/>
      <c r="BI41" s="447"/>
      <c r="BJ41" s="447"/>
      <c r="BK41" s="447"/>
      <c r="BL41" s="447"/>
      <c r="BM41" s="447"/>
      <c r="BN41" s="447"/>
      <c r="BO41" s="447"/>
      <c r="BP41" s="447"/>
      <c r="BQ41" s="447"/>
      <c r="BR41" s="447"/>
      <c r="BS41" s="447"/>
      <c r="BT41" s="447"/>
      <c r="BU41" s="447"/>
      <c r="BV41" s="447"/>
      <c r="BW41" s="447"/>
      <c r="BX41" s="447"/>
      <c r="BY41" s="447"/>
      <c r="BZ41" s="447"/>
      <c r="CA41" s="447"/>
      <c r="CB41" s="447"/>
      <c r="CC41" s="447"/>
      <c r="CD41" s="447"/>
      <c r="CE41" s="447"/>
      <c r="CF41" s="447"/>
      <c r="CG41" s="447"/>
      <c r="CH41" s="447"/>
      <c r="CI41" s="447"/>
      <c r="CJ41" s="447"/>
      <c r="CK41" s="447"/>
      <c r="CL41" s="447"/>
      <c r="CM41" s="447"/>
      <c r="CN41" s="447"/>
      <c r="CO41" s="447"/>
      <c r="CP41" s="447"/>
      <c r="CQ41" s="447"/>
      <c r="CR41" s="447"/>
      <c r="CS41" s="447"/>
      <c r="CT41" s="447"/>
      <c r="CU41" s="447"/>
      <c r="CV41" s="447"/>
      <c r="CW41" s="447"/>
      <c r="CX41" s="447"/>
      <c r="CY41" s="447"/>
      <c r="CZ41" s="447"/>
      <c r="DA41" s="447"/>
      <c r="DB41" s="447"/>
      <c r="DC41" s="447"/>
      <c r="DD41" s="447"/>
      <c r="DE41" s="447"/>
      <c r="DF41" s="447"/>
      <c r="DG41" s="447"/>
      <c r="DH41" s="447"/>
      <c r="DI41" s="447"/>
      <c r="DJ41" s="447"/>
      <c r="DK41" s="447"/>
      <c r="DL41" s="447"/>
      <c r="DM41" s="447"/>
      <c r="DN41" s="447"/>
      <c r="DO41" s="447"/>
      <c r="DP41" s="447"/>
      <c r="DQ41" s="447"/>
      <c r="DR41" s="447"/>
      <c r="DS41" s="447"/>
      <c r="DT41" s="447"/>
      <c r="DU41" s="447"/>
      <c r="DV41" s="447"/>
      <c r="DW41" s="447"/>
      <c r="DX41" s="447"/>
      <c r="DY41" s="447"/>
      <c r="DZ41" s="447"/>
      <c r="EA41" s="447"/>
      <c r="EB41" s="447"/>
      <c r="EC41" s="447"/>
      <c r="ED41" s="447"/>
      <c r="EE41" s="447"/>
      <c r="EF41" s="447"/>
      <c r="EG41" s="447"/>
      <c r="EH41" s="447"/>
      <c r="EI41" s="447"/>
      <c r="EJ41" s="447"/>
      <c r="EK41" s="447"/>
      <c r="EL41" s="447"/>
      <c r="EM41" s="447"/>
      <c r="EN41" s="447"/>
      <c r="EO41" s="447"/>
      <c r="EP41" s="447"/>
      <c r="EQ41" s="447"/>
      <c r="ER41" s="447"/>
      <c r="ES41" s="447"/>
      <c r="ET41" s="447"/>
      <c r="EU41" s="447"/>
      <c r="EV41" s="447"/>
      <c r="EW41" s="447"/>
      <c r="EX41" s="447"/>
      <c r="EY41" s="447"/>
      <c r="EZ41" s="447"/>
      <c r="FA41" s="447"/>
      <c r="FB41" s="447"/>
      <c r="FC41" s="447"/>
      <c r="FD41" s="447"/>
      <c r="FE41" s="447"/>
      <c r="FF41" s="447"/>
      <c r="FG41" s="447"/>
      <c r="FH41" s="447"/>
      <c r="FI41" s="447"/>
      <c r="FJ41" s="447"/>
      <c r="FK41" s="447"/>
      <c r="FL41" s="447"/>
      <c r="FM41" s="447"/>
      <c r="FN41" s="447"/>
      <c r="FO41" s="447"/>
      <c r="FP41" s="447"/>
      <c r="FQ41" s="447"/>
      <c r="FR41" s="447"/>
      <c r="FS41" s="447"/>
      <c r="FT41" s="447"/>
      <c r="FU41" s="447"/>
      <c r="FV41" s="447"/>
      <c r="FW41" s="447"/>
      <c r="FX41" s="447"/>
      <c r="FY41" s="447"/>
      <c r="FZ41" s="447"/>
      <c r="GA41" s="447"/>
      <c r="GB41" s="447"/>
      <c r="GC41" s="447"/>
      <c r="GD41" s="447"/>
      <c r="GE41" s="447"/>
      <c r="GF41" s="448"/>
    </row>
    <row r="42" spans="2:188" s="293" customFormat="1" ht="14.1" customHeight="1" x14ac:dyDescent="0.25">
      <c r="B42" s="437" t="s">
        <v>231</v>
      </c>
      <c r="C42" s="449">
        <v>0</v>
      </c>
      <c r="D42" s="449">
        <v>0</v>
      </c>
      <c r="E42" s="449">
        <v>0</v>
      </c>
      <c r="F42" s="449">
        <v>0</v>
      </c>
      <c r="G42" s="449">
        <v>0</v>
      </c>
      <c r="H42" s="449">
        <v>0</v>
      </c>
      <c r="I42" s="449">
        <v>0</v>
      </c>
      <c r="J42" s="449">
        <v>0</v>
      </c>
      <c r="K42" s="449">
        <v>0</v>
      </c>
      <c r="L42" s="449">
        <v>0</v>
      </c>
      <c r="M42" s="449">
        <v>0</v>
      </c>
      <c r="N42" s="449">
        <v>0</v>
      </c>
      <c r="O42" s="449">
        <v>0</v>
      </c>
      <c r="P42" s="449">
        <v>0</v>
      </c>
      <c r="Q42" s="449">
        <v>0</v>
      </c>
      <c r="R42" s="449">
        <v>0</v>
      </c>
      <c r="S42" s="449">
        <v>0</v>
      </c>
      <c r="T42" s="449">
        <v>0</v>
      </c>
      <c r="U42" s="449">
        <v>0</v>
      </c>
      <c r="V42" s="449">
        <v>0</v>
      </c>
      <c r="W42" s="449">
        <v>0</v>
      </c>
      <c r="X42" s="449">
        <v>0</v>
      </c>
      <c r="Y42" s="449">
        <v>0</v>
      </c>
      <c r="Z42" s="449">
        <v>0</v>
      </c>
      <c r="AA42" s="449">
        <v>0</v>
      </c>
      <c r="AB42" s="449">
        <v>0</v>
      </c>
      <c r="AC42" s="449">
        <v>0</v>
      </c>
      <c r="AD42" s="449">
        <v>0</v>
      </c>
      <c r="AE42" s="449">
        <v>0</v>
      </c>
      <c r="AF42" s="449">
        <v>0</v>
      </c>
      <c r="AG42" s="449">
        <v>0</v>
      </c>
      <c r="AH42" s="449">
        <v>0</v>
      </c>
      <c r="AI42" s="449">
        <v>0</v>
      </c>
      <c r="AJ42" s="449">
        <v>0</v>
      </c>
      <c r="AK42" s="449">
        <v>0</v>
      </c>
      <c r="AL42" s="449">
        <v>0</v>
      </c>
      <c r="AM42" s="449">
        <v>0</v>
      </c>
      <c r="AN42" s="449">
        <v>0</v>
      </c>
      <c r="AO42" s="449">
        <v>0</v>
      </c>
      <c r="AP42" s="449">
        <v>0</v>
      </c>
      <c r="AQ42" s="449">
        <v>0</v>
      </c>
      <c r="AR42" s="449">
        <v>0</v>
      </c>
      <c r="AS42" s="449">
        <v>0</v>
      </c>
      <c r="AT42" s="449">
        <v>0</v>
      </c>
      <c r="AU42" s="449">
        <v>0</v>
      </c>
      <c r="AV42" s="449">
        <v>0</v>
      </c>
      <c r="AW42" s="449">
        <v>0</v>
      </c>
      <c r="AX42" s="449">
        <v>0</v>
      </c>
      <c r="AY42" s="449">
        <v>0</v>
      </c>
      <c r="AZ42" s="449">
        <v>0</v>
      </c>
      <c r="BA42" s="449">
        <v>0</v>
      </c>
      <c r="BB42" s="449">
        <v>0</v>
      </c>
      <c r="BC42" s="449">
        <v>0</v>
      </c>
      <c r="BD42" s="449">
        <v>0</v>
      </c>
      <c r="BE42" s="449">
        <v>0</v>
      </c>
      <c r="BF42" s="449">
        <v>0</v>
      </c>
      <c r="BG42" s="449">
        <v>25</v>
      </c>
      <c r="BH42" s="449">
        <v>0</v>
      </c>
      <c r="BI42" s="449">
        <v>0</v>
      </c>
      <c r="BJ42" s="449">
        <v>0</v>
      </c>
      <c r="BK42" s="449">
        <v>0</v>
      </c>
      <c r="BL42" s="449">
        <v>0</v>
      </c>
      <c r="BM42" s="449">
        <v>0</v>
      </c>
      <c r="BN42" s="449">
        <v>0</v>
      </c>
      <c r="BO42" s="449">
        <v>0</v>
      </c>
      <c r="BP42" s="449">
        <v>0</v>
      </c>
      <c r="BQ42" s="449">
        <v>0</v>
      </c>
      <c r="BR42" s="449">
        <v>0</v>
      </c>
      <c r="BS42" s="449">
        <v>0</v>
      </c>
      <c r="BT42" s="449">
        <v>0</v>
      </c>
      <c r="BU42" s="449">
        <v>0</v>
      </c>
      <c r="BV42" s="449">
        <v>0</v>
      </c>
      <c r="BW42" s="449">
        <v>0</v>
      </c>
      <c r="BX42" s="449">
        <v>26</v>
      </c>
      <c r="BY42" s="449">
        <v>29</v>
      </c>
      <c r="BZ42" s="449">
        <v>29</v>
      </c>
      <c r="CA42" s="449">
        <v>29</v>
      </c>
      <c r="CB42" s="449">
        <v>29</v>
      </c>
      <c r="CC42" s="449">
        <v>29</v>
      </c>
      <c r="CD42" s="449">
        <v>29</v>
      </c>
      <c r="CE42" s="449">
        <v>29</v>
      </c>
      <c r="CF42" s="449">
        <v>29</v>
      </c>
      <c r="CG42" s="449">
        <v>29</v>
      </c>
      <c r="CH42" s="449">
        <v>29</v>
      </c>
      <c r="CI42" s="449">
        <v>29</v>
      </c>
      <c r="CJ42" s="449">
        <v>29</v>
      </c>
      <c r="CK42" s="449">
        <v>29</v>
      </c>
      <c r="CL42" s="449">
        <v>29</v>
      </c>
      <c r="CM42" s="449">
        <v>26</v>
      </c>
      <c r="CN42" s="449">
        <v>26</v>
      </c>
      <c r="CO42" s="449">
        <v>26</v>
      </c>
      <c r="CP42" s="449">
        <v>27</v>
      </c>
      <c r="CQ42" s="449">
        <v>27</v>
      </c>
      <c r="CR42" s="449">
        <v>27</v>
      </c>
      <c r="CS42" s="449">
        <v>27</v>
      </c>
      <c r="CT42" s="449">
        <v>28</v>
      </c>
      <c r="CU42" s="449">
        <v>31</v>
      </c>
      <c r="CV42" s="449">
        <v>31</v>
      </c>
      <c r="CW42" s="449">
        <v>31</v>
      </c>
      <c r="CX42" s="449">
        <v>32</v>
      </c>
      <c r="CY42" s="449">
        <v>32</v>
      </c>
      <c r="CZ42" s="449">
        <v>32</v>
      </c>
      <c r="DA42" s="449">
        <v>32</v>
      </c>
      <c r="DB42" s="449">
        <v>32</v>
      </c>
      <c r="DC42" s="449">
        <v>32</v>
      </c>
      <c r="DD42" s="449">
        <v>32</v>
      </c>
      <c r="DE42" s="449">
        <v>32</v>
      </c>
      <c r="DF42" s="449">
        <v>32</v>
      </c>
      <c r="DG42" s="449">
        <v>32</v>
      </c>
      <c r="DH42" s="449">
        <v>32</v>
      </c>
      <c r="DI42" s="449">
        <v>32</v>
      </c>
      <c r="DJ42" s="449">
        <v>32</v>
      </c>
      <c r="DK42" s="449">
        <v>32</v>
      </c>
      <c r="DL42" s="449">
        <v>32</v>
      </c>
      <c r="DM42" s="449">
        <v>31</v>
      </c>
      <c r="DN42" s="449">
        <v>31</v>
      </c>
      <c r="DO42" s="449">
        <v>31</v>
      </c>
      <c r="DP42" s="449">
        <v>31</v>
      </c>
      <c r="DQ42" s="449">
        <v>31</v>
      </c>
      <c r="DR42" s="449">
        <v>31</v>
      </c>
      <c r="DS42" s="449">
        <v>31</v>
      </c>
      <c r="DT42" s="449">
        <v>31</v>
      </c>
      <c r="DU42" s="449">
        <v>31</v>
      </c>
      <c r="DV42" s="449">
        <v>31</v>
      </c>
      <c r="DW42" s="449">
        <v>31</v>
      </c>
      <c r="DX42" s="449">
        <v>30</v>
      </c>
      <c r="DY42" s="449">
        <v>30</v>
      </c>
      <c r="DZ42" s="449">
        <v>30</v>
      </c>
      <c r="EA42" s="449">
        <v>31</v>
      </c>
      <c r="EB42" s="449">
        <v>31</v>
      </c>
      <c r="EC42" s="449">
        <v>31</v>
      </c>
      <c r="ED42" s="449">
        <v>28</v>
      </c>
      <c r="EE42" s="449">
        <v>28</v>
      </c>
      <c r="EF42" s="449">
        <v>28</v>
      </c>
      <c r="EG42" s="449">
        <v>28</v>
      </c>
      <c r="EH42" s="449">
        <v>32</v>
      </c>
      <c r="EI42" s="449">
        <v>32</v>
      </c>
      <c r="EJ42" s="449">
        <v>31</v>
      </c>
      <c r="EK42" s="449">
        <v>31</v>
      </c>
      <c r="EL42" s="449">
        <v>31</v>
      </c>
      <c r="EM42" s="449">
        <v>31</v>
      </c>
      <c r="EN42" s="449">
        <v>31</v>
      </c>
      <c r="EO42" s="449">
        <v>31</v>
      </c>
      <c r="EP42" s="449">
        <v>31</v>
      </c>
      <c r="EQ42" s="449">
        <v>31</v>
      </c>
      <c r="ER42" s="449">
        <v>31</v>
      </c>
      <c r="ES42" s="449">
        <v>31</v>
      </c>
      <c r="ET42" s="449">
        <v>31</v>
      </c>
      <c r="EU42" s="449">
        <v>0</v>
      </c>
      <c r="EV42" s="449">
        <v>0</v>
      </c>
      <c r="EW42" s="449">
        <v>36</v>
      </c>
      <c r="EX42" s="449">
        <v>37</v>
      </c>
      <c r="EY42" s="449">
        <v>38</v>
      </c>
      <c r="EZ42" s="449">
        <v>39</v>
      </c>
      <c r="FA42" s="449">
        <v>41</v>
      </c>
      <c r="FB42" s="449">
        <v>44</v>
      </c>
      <c r="FC42" s="449">
        <v>44</v>
      </c>
      <c r="FD42" s="449">
        <v>44</v>
      </c>
      <c r="FE42" s="449">
        <v>44</v>
      </c>
      <c r="FF42" s="449">
        <v>44</v>
      </c>
      <c r="FG42" s="449">
        <v>44</v>
      </c>
      <c r="FH42" s="449">
        <v>45</v>
      </c>
      <c r="FI42" s="449">
        <v>45</v>
      </c>
      <c r="FJ42" s="449">
        <v>45</v>
      </c>
      <c r="FK42" s="449">
        <v>46</v>
      </c>
      <c r="FL42" s="449">
        <v>46</v>
      </c>
      <c r="FM42" s="449">
        <v>46</v>
      </c>
      <c r="FN42" s="449">
        <v>46</v>
      </c>
      <c r="FO42" s="449">
        <v>46</v>
      </c>
      <c r="FP42" s="449">
        <v>46</v>
      </c>
      <c r="FQ42" s="449">
        <v>46</v>
      </c>
      <c r="FR42" s="449">
        <v>47</v>
      </c>
      <c r="FS42" s="449">
        <v>47</v>
      </c>
      <c r="FT42" s="449">
        <v>47</v>
      </c>
      <c r="FU42" s="449">
        <v>47</v>
      </c>
      <c r="FV42" s="449">
        <v>47</v>
      </c>
      <c r="FW42" s="449">
        <v>47</v>
      </c>
      <c r="FX42" s="449">
        <v>48</v>
      </c>
      <c r="FY42" s="449">
        <v>48</v>
      </c>
      <c r="FZ42" s="449">
        <v>48</v>
      </c>
      <c r="GA42" s="449">
        <v>48</v>
      </c>
      <c r="GB42" s="449">
        <v>48</v>
      </c>
      <c r="GC42" s="449">
        <v>50</v>
      </c>
      <c r="GD42" s="449">
        <v>50</v>
      </c>
      <c r="GE42" s="449">
        <v>50</v>
      </c>
      <c r="GF42" s="450">
        <v>50</v>
      </c>
    </row>
    <row r="43" spans="2:188" s="274" customFormat="1" ht="14.1" customHeight="1" x14ac:dyDescent="0.2">
      <c r="B43" s="459" t="s">
        <v>219</v>
      </c>
      <c r="C43" s="447">
        <v>0</v>
      </c>
      <c r="D43" s="447">
        <v>0</v>
      </c>
      <c r="E43" s="447">
        <v>0</v>
      </c>
      <c r="F43" s="447">
        <v>0</v>
      </c>
      <c r="G43" s="447">
        <v>0</v>
      </c>
      <c r="H43" s="447">
        <v>0</v>
      </c>
      <c r="I43" s="447">
        <v>0</v>
      </c>
      <c r="J43" s="447">
        <v>0</v>
      </c>
      <c r="K43" s="447">
        <v>0</v>
      </c>
      <c r="L43" s="447">
        <v>0</v>
      </c>
      <c r="M43" s="447">
        <v>0</v>
      </c>
      <c r="N43" s="447">
        <v>0</v>
      </c>
      <c r="O43" s="447">
        <v>0</v>
      </c>
      <c r="P43" s="447">
        <v>0</v>
      </c>
      <c r="Q43" s="447">
        <v>0</v>
      </c>
      <c r="R43" s="447">
        <v>0</v>
      </c>
      <c r="S43" s="447">
        <v>0</v>
      </c>
      <c r="T43" s="447">
        <v>0</v>
      </c>
      <c r="U43" s="447">
        <v>0</v>
      </c>
      <c r="V43" s="447">
        <v>0</v>
      </c>
      <c r="W43" s="447">
        <v>0</v>
      </c>
      <c r="X43" s="447">
        <v>0</v>
      </c>
      <c r="Y43" s="447">
        <v>0</v>
      </c>
      <c r="Z43" s="447">
        <v>0</v>
      </c>
      <c r="AA43" s="447">
        <v>0</v>
      </c>
      <c r="AB43" s="447">
        <v>0</v>
      </c>
      <c r="AC43" s="447">
        <v>0</v>
      </c>
      <c r="AD43" s="447">
        <v>0</v>
      </c>
      <c r="AE43" s="447">
        <v>0</v>
      </c>
      <c r="AF43" s="447">
        <v>0</v>
      </c>
      <c r="AG43" s="447">
        <v>0</v>
      </c>
      <c r="AH43" s="447">
        <v>0</v>
      </c>
      <c r="AI43" s="447">
        <v>0</v>
      </c>
      <c r="AJ43" s="447">
        <v>0</v>
      </c>
      <c r="AK43" s="447">
        <v>0</v>
      </c>
      <c r="AL43" s="447">
        <v>0</v>
      </c>
      <c r="AM43" s="447">
        <v>0</v>
      </c>
      <c r="AN43" s="447">
        <v>0</v>
      </c>
      <c r="AO43" s="447">
        <v>0</v>
      </c>
      <c r="AP43" s="447">
        <v>0</v>
      </c>
      <c r="AQ43" s="447">
        <v>0</v>
      </c>
      <c r="AR43" s="447">
        <v>0</v>
      </c>
      <c r="AS43" s="447">
        <v>0</v>
      </c>
      <c r="AT43" s="447">
        <v>0</v>
      </c>
      <c r="AU43" s="447">
        <v>0</v>
      </c>
      <c r="AV43" s="447">
        <v>0</v>
      </c>
      <c r="AW43" s="447">
        <v>0</v>
      </c>
      <c r="AX43" s="447">
        <v>0</v>
      </c>
      <c r="AY43" s="447">
        <v>0</v>
      </c>
      <c r="AZ43" s="447">
        <v>0</v>
      </c>
      <c r="BA43" s="447">
        <v>0</v>
      </c>
      <c r="BB43" s="447">
        <v>0</v>
      </c>
      <c r="BC43" s="447">
        <v>0</v>
      </c>
      <c r="BD43" s="447">
        <v>0</v>
      </c>
      <c r="BE43" s="447">
        <v>0</v>
      </c>
      <c r="BF43" s="447">
        <v>0</v>
      </c>
      <c r="BG43" s="447">
        <v>0</v>
      </c>
      <c r="BH43" s="447">
        <v>0</v>
      </c>
      <c r="BI43" s="447">
        <v>0</v>
      </c>
      <c r="BJ43" s="447">
        <v>0</v>
      </c>
      <c r="BK43" s="447">
        <v>0</v>
      </c>
      <c r="BL43" s="447">
        <v>0</v>
      </c>
      <c r="BM43" s="447">
        <v>0</v>
      </c>
      <c r="BN43" s="447">
        <v>0</v>
      </c>
      <c r="BO43" s="447">
        <v>0</v>
      </c>
      <c r="BP43" s="447">
        <v>0</v>
      </c>
      <c r="BQ43" s="447">
        <v>0</v>
      </c>
      <c r="BR43" s="447">
        <v>0</v>
      </c>
      <c r="BS43" s="447">
        <v>0</v>
      </c>
      <c r="BT43" s="447">
        <v>0</v>
      </c>
      <c r="BU43" s="447">
        <v>0</v>
      </c>
      <c r="BV43" s="447">
        <v>0</v>
      </c>
      <c r="BW43" s="447">
        <v>0</v>
      </c>
      <c r="BX43" s="447">
        <v>0</v>
      </c>
      <c r="BY43" s="447">
        <v>0</v>
      </c>
      <c r="BZ43" s="447">
        <v>0</v>
      </c>
      <c r="CA43" s="447">
        <v>0</v>
      </c>
      <c r="CB43" s="447">
        <v>0</v>
      </c>
      <c r="CC43" s="447">
        <v>0</v>
      </c>
      <c r="CD43" s="447">
        <v>0</v>
      </c>
      <c r="CE43" s="447">
        <v>0</v>
      </c>
      <c r="CF43" s="447">
        <v>0</v>
      </c>
      <c r="CG43" s="447">
        <v>0</v>
      </c>
      <c r="CH43" s="447">
        <v>0</v>
      </c>
      <c r="CI43" s="447">
        <v>0</v>
      </c>
      <c r="CJ43" s="447">
        <v>0</v>
      </c>
      <c r="CK43" s="447">
        <v>0</v>
      </c>
      <c r="CL43" s="447">
        <v>0</v>
      </c>
      <c r="CM43" s="447">
        <v>0</v>
      </c>
      <c r="CN43" s="447">
        <v>0</v>
      </c>
      <c r="CO43" s="447">
        <v>0</v>
      </c>
      <c r="CP43" s="447">
        <v>0</v>
      </c>
      <c r="CQ43" s="447">
        <v>0</v>
      </c>
      <c r="CR43" s="447">
        <v>0</v>
      </c>
      <c r="CS43" s="447">
        <v>0</v>
      </c>
      <c r="CT43" s="447">
        <v>0</v>
      </c>
      <c r="CU43" s="447">
        <v>0</v>
      </c>
      <c r="CV43" s="447">
        <v>0</v>
      </c>
      <c r="CW43" s="447">
        <v>0</v>
      </c>
      <c r="CX43" s="447">
        <v>0</v>
      </c>
      <c r="CY43" s="447">
        <v>0</v>
      </c>
      <c r="CZ43" s="447">
        <v>0</v>
      </c>
      <c r="DA43" s="447">
        <v>0</v>
      </c>
      <c r="DB43" s="447">
        <v>0</v>
      </c>
      <c r="DC43" s="447">
        <v>0</v>
      </c>
      <c r="DD43" s="447">
        <v>0</v>
      </c>
      <c r="DE43" s="447">
        <v>0</v>
      </c>
      <c r="DF43" s="447">
        <v>0</v>
      </c>
      <c r="DG43" s="447">
        <v>0</v>
      </c>
      <c r="DH43" s="447">
        <v>0</v>
      </c>
      <c r="DI43" s="447">
        <v>0</v>
      </c>
      <c r="DJ43" s="447">
        <v>0</v>
      </c>
      <c r="DK43" s="447">
        <v>0</v>
      </c>
      <c r="DL43" s="447">
        <v>0</v>
      </c>
      <c r="DM43" s="447">
        <v>0</v>
      </c>
      <c r="DN43" s="447">
        <v>0</v>
      </c>
      <c r="DO43" s="447">
        <v>0</v>
      </c>
      <c r="DP43" s="447">
        <v>0</v>
      </c>
      <c r="DQ43" s="447">
        <v>0</v>
      </c>
      <c r="DR43" s="447">
        <v>0</v>
      </c>
      <c r="DS43" s="447">
        <v>0</v>
      </c>
      <c r="DT43" s="447">
        <v>0</v>
      </c>
      <c r="DU43" s="447">
        <v>0</v>
      </c>
      <c r="DV43" s="447">
        <v>0</v>
      </c>
      <c r="DW43" s="447">
        <v>0</v>
      </c>
      <c r="DX43" s="447">
        <v>0</v>
      </c>
      <c r="DY43" s="447">
        <v>0</v>
      </c>
      <c r="DZ43" s="447">
        <v>0</v>
      </c>
      <c r="EA43" s="447">
        <v>0</v>
      </c>
      <c r="EB43" s="447">
        <v>0</v>
      </c>
      <c r="EC43" s="447">
        <v>0</v>
      </c>
      <c r="ED43" s="447">
        <v>0</v>
      </c>
      <c r="EE43" s="447">
        <v>0</v>
      </c>
      <c r="EF43" s="447">
        <v>0</v>
      </c>
      <c r="EG43" s="447">
        <v>0</v>
      </c>
      <c r="EH43" s="447">
        <v>0</v>
      </c>
      <c r="EI43" s="447">
        <v>0</v>
      </c>
      <c r="EJ43" s="447">
        <v>0</v>
      </c>
      <c r="EK43" s="447">
        <v>0</v>
      </c>
      <c r="EL43" s="447">
        <v>0</v>
      </c>
      <c r="EM43" s="447">
        <v>0</v>
      </c>
      <c r="EN43" s="447">
        <v>0</v>
      </c>
      <c r="EO43" s="447">
        <v>0</v>
      </c>
      <c r="EP43" s="447">
        <v>0</v>
      </c>
      <c r="EQ43" s="447">
        <v>0</v>
      </c>
      <c r="ER43" s="447">
        <v>0</v>
      </c>
      <c r="ES43" s="447">
        <v>0</v>
      </c>
      <c r="ET43" s="447">
        <v>0</v>
      </c>
      <c r="EU43" s="447">
        <v>0</v>
      </c>
      <c r="EV43" s="447">
        <v>0</v>
      </c>
      <c r="EW43" s="447">
        <v>36</v>
      </c>
      <c r="EX43" s="447">
        <v>1</v>
      </c>
      <c r="EY43" s="447">
        <v>1</v>
      </c>
      <c r="EZ43" s="447">
        <v>1</v>
      </c>
      <c r="FA43" s="447">
        <v>2</v>
      </c>
      <c r="FB43" s="447">
        <v>3</v>
      </c>
      <c r="FC43" s="447">
        <v>0</v>
      </c>
      <c r="FD43" s="447">
        <v>0</v>
      </c>
      <c r="FE43" s="447">
        <v>0</v>
      </c>
      <c r="FF43" s="447">
        <v>0</v>
      </c>
      <c r="FG43" s="447">
        <v>0</v>
      </c>
      <c r="FH43" s="447">
        <v>1</v>
      </c>
      <c r="FI43" s="447">
        <v>0</v>
      </c>
      <c r="FJ43" s="447">
        <v>0</v>
      </c>
      <c r="FK43" s="447">
        <v>1</v>
      </c>
      <c r="FL43" s="447">
        <v>0</v>
      </c>
      <c r="FM43" s="447">
        <v>0</v>
      </c>
      <c r="FN43" s="447">
        <v>0</v>
      </c>
      <c r="FO43" s="447">
        <v>0</v>
      </c>
      <c r="FP43" s="447">
        <v>0</v>
      </c>
      <c r="FQ43" s="447">
        <v>0</v>
      </c>
      <c r="FR43" s="447">
        <v>1</v>
      </c>
      <c r="FS43" s="447">
        <v>0</v>
      </c>
      <c r="FT43" s="447">
        <v>0</v>
      </c>
      <c r="FU43" s="447">
        <v>0</v>
      </c>
      <c r="FV43" s="447">
        <v>0</v>
      </c>
      <c r="FW43" s="447">
        <v>0</v>
      </c>
      <c r="FX43" s="447">
        <v>1</v>
      </c>
      <c r="FY43" s="447">
        <v>0</v>
      </c>
      <c r="FZ43" s="447">
        <v>0</v>
      </c>
      <c r="GA43" s="447">
        <v>0</v>
      </c>
      <c r="GB43" s="447">
        <v>0</v>
      </c>
      <c r="GC43" s="447">
        <v>2</v>
      </c>
      <c r="GD43" s="447">
        <v>0</v>
      </c>
      <c r="GE43" s="447">
        <v>0</v>
      </c>
      <c r="GF43" s="448">
        <v>0</v>
      </c>
    </row>
    <row r="44" spans="2:188" s="274" customFormat="1" ht="9" customHeight="1" x14ac:dyDescent="0.2">
      <c r="B44" s="442"/>
      <c r="C44" s="447"/>
      <c r="D44" s="447"/>
      <c r="E44" s="447"/>
      <c r="F44" s="447"/>
      <c r="G44" s="447"/>
      <c r="H44" s="447"/>
      <c r="I44" s="447"/>
      <c r="J44" s="447"/>
      <c r="K44" s="447"/>
      <c r="L44" s="447"/>
      <c r="M44" s="447"/>
      <c r="N44" s="447"/>
      <c r="O44" s="447"/>
      <c r="P44" s="447"/>
      <c r="Q44" s="447"/>
      <c r="R44" s="447"/>
      <c r="S44" s="447"/>
      <c r="T44" s="447"/>
      <c r="U44" s="447"/>
      <c r="V44" s="447"/>
      <c r="W44" s="447"/>
      <c r="X44" s="447"/>
      <c r="Y44" s="447"/>
      <c r="Z44" s="447"/>
      <c r="AA44" s="447"/>
      <c r="AB44" s="447"/>
      <c r="AC44" s="447"/>
      <c r="AD44" s="447"/>
      <c r="AE44" s="447"/>
      <c r="AF44" s="447"/>
      <c r="AG44" s="447"/>
      <c r="AH44" s="447"/>
      <c r="AI44" s="447"/>
      <c r="AJ44" s="447"/>
      <c r="AK44" s="447"/>
      <c r="AL44" s="447"/>
      <c r="AM44" s="447"/>
      <c r="AN44" s="447"/>
      <c r="AO44" s="447"/>
      <c r="AP44" s="447"/>
      <c r="AQ44" s="447"/>
      <c r="AR44" s="447"/>
      <c r="AS44" s="447"/>
      <c r="AT44" s="447"/>
      <c r="AU44" s="447"/>
      <c r="AV44" s="447"/>
      <c r="AW44" s="447"/>
      <c r="AX44" s="447"/>
      <c r="AY44" s="447"/>
      <c r="AZ44" s="447"/>
      <c r="BA44" s="447"/>
      <c r="BB44" s="447"/>
      <c r="BC44" s="447"/>
      <c r="BD44" s="447"/>
      <c r="BE44" s="447"/>
      <c r="BF44" s="447"/>
      <c r="BG44" s="447"/>
      <c r="BH44" s="447"/>
      <c r="BI44" s="447"/>
      <c r="BJ44" s="447"/>
      <c r="BK44" s="447"/>
      <c r="BL44" s="447"/>
      <c r="BM44" s="447"/>
      <c r="BN44" s="447"/>
      <c r="BO44" s="447"/>
      <c r="BP44" s="447"/>
      <c r="BQ44" s="447"/>
      <c r="BR44" s="447"/>
      <c r="BS44" s="447"/>
      <c r="BT44" s="447"/>
      <c r="BU44" s="447"/>
      <c r="BV44" s="447"/>
      <c r="BW44" s="447"/>
      <c r="BX44" s="447"/>
      <c r="BY44" s="447"/>
      <c r="BZ44" s="447"/>
      <c r="CA44" s="447"/>
      <c r="CB44" s="447"/>
      <c r="CC44" s="447"/>
      <c r="CD44" s="447"/>
      <c r="CE44" s="447"/>
      <c r="CF44" s="447"/>
      <c r="CG44" s="447"/>
      <c r="CH44" s="447"/>
      <c r="CI44" s="447"/>
      <c r="CJ44" s="447"/>
      <c r="CK44" s="447"/>
      <c r="CL44" s="447"/>
      <c r="CM44" s="447"/>
      <c r="CN44" s="447"/>
      <c r="CO44" s="447"/>
      <c r="CP44" s="447"/>
      <c r="CQ44" s="447"/>
      <c r="CR44" s="447"/>
      <c r="CS44" s="447"/>
      <c r="CT44" s="447"/>
      <c r="CU44" s="447"/>
      <c r="CV44" s="447"/>
      <c r="CW44" s="447"/>
      <c r="CX44" s="447"/>
      <c r="CY44" s="447"/>
      <c r="CZ44" s="447"/>
      <c r="DA44" s="447"/>
      <c r="DB44" s="447"/>
      <c r="DC44" s="447"/>
      <c r="DD44" s="447"/>
      <c r="DE44" s="447"/>
      <c r="DF44" s="447"/>
      <c r="DG44" s="447"/>
      <c r="DH44" s="447"/>
      <c r="DI44" s="447"/>
      <c r="DJ44" s="447"/>
      <c r="DK44" s="447"/>
      <c r="DL44" s="447"/>
      <c r="DM44" s="447"/>
      <c r="DN44" s="447"/>
      <c r="DO44" s="447"/>
      <c r="DP44" s="447"/>
      <c r="DQ44" s="447"/>
      <c r="DR44" s="447"/>
      <c r="DS44" s="447"/>
      <c r="DT44" s="447"/>
      <c r="DU44" s="447"/>
      <c r="DV44" s="447"/>
      <c r="DW44" s="447"/>
      <c r="DX44" s="447"/>
      <c r="DY44" s="447"/>
      <c r="DZ44" s="447"/>
      <c r="EA44" s="447"/>
      <c r="EB44" s="447"/>
      <c r="EC44" s="447"/>
      <c r="ED44" s="447"/>
      <c r="EE44" s="447"/>
      <c r="EF44" s="447"/>
      <c r="EG44" s="447"/>
      <c r="EH44" s="447"/>
      <c r="EI44" s="447"/>
      <c r="EJ44" s="447"/>
      <c r="EK44" s="447"/>
      <c r="EL44" s="447"/>
      <c r="EM44" s="447"/>
      <c r="EN44" s="447"/>
      <c r="EO44" s="447"/>
      <c r="EP44" s="447"/>
      <c r="EQ44" s="447"/>
      <c r="ER44" s="447"/>
      <c r="ES44" s="447"/>
      <c r="ET44" s="447"/>
      <c r="EU44" s="447"/>
      <c r="EV44" s="447"/>
      <c r="EW44" s="447"/>
      <c r="EX44" s="447"/>
      <c r="EY44" s="447"/>
      <c r="EZ44" s="447"/>
      <c r="FA44" s="447"/>
      <c r="FB44" s="447"/>
      <c r="FC44" s="447"/>
      <c r="FD44" s="447"/>
      <c r="FE44" s="447"/>
      <c r="FF44" s="447"/>
      <c r="FG44" s="447"/>
      <c r="FH44" s="447"/>
      <c r="FI44" s="447"/>
      <c r="FJ44" s="447"/>
      <c r="FK44" s="447"/>
      <c r="FL44" s="447"/>
      <c r="FM44" s="447"/>
      <c r="FN44" s="447"/>
      <c r="FO44" s="447"/>
      <c r="FP44" s="447"/>
      <c r="FQ44" s="447"/>
      <c r="FR44" s="447"/>
      <c r="FS44" s="447"/>
      <c r="FT44" s="447"/>
      <c r="FU44" s="447"/>
      <c r="FV44" s="447"/>
      <c r="FW44" s="447"/>
      <c r="FX44" s="447"/>
      <c r="FY44" s="447"/>
      <c r="FZ44" s="447"/>
      <c r="GA44" s="447"/>
      <c r="GB44" s="447"/>
      <c r="GC44" s="447"/>
      <c r="GD44" s="447"/>
      <c r="GE44" s="447"/>
      <c r="GF44" s="448"/>
    </row>
    <row r="45" spans="2:188" s="293" customFormat="1" ht="14.1" customHeight="1" x14ac:dyDescent="0.25">
      <c r="B45" s="438" t="s">
        <v>232</v>
      </c>
      <c r="C45" s="449">
        <v>0</v>
      </c>
      <c r="D45" s="449">
        <v>0</v>
      </c>
      <c r="E45" s="449">
        <v>0</v>
      </c>
      <c r="F45" s="449">
        <v>0</v>
      </c>
      <c r="G45" s="449">
        <v>0</v>
      </c>
      <c r="H45" s="449">
        <v>0</v>
      </c>
      <c r="I45" s="449">
        <v>0</v>
      </c>
      <c r="J45" s="449">
        <v>0</v>
      </c>
      <c r="K45" s="449">
        <v>0</v>
      </c>
      <c r="L45" s="449">
        <v>0</v>
      </c>
      <c r="M45" s="449">
        <v>0</v>
      </c>
      <c r="N45" s="449">
        <v>0</v>
      </c>
      <c r="O45" s="449">
        <v>0</v>
      </c>
      <c r="P45" s="449">
        <v>0</v>
      </c>
      <c r="Q45" s="449">
        <v>0</v>
      </c>
      <c r="R45" s="449">
        <v>0</v>
      </c>
      <c r="S45" s="449">
        <v>0</v>
      </c>
      <c r="T45" s="449">
        <v>0</v>
      </c>
      <c r="U45" s="449">
        <v>0</v>
      </c>
      <c r="V45" s="449">
        <v>0</v>
      </c>
      <c r="W45" s="449">
        <v>0</v>
      </c>
      <c r="X45" s="449">
        <v>0</v>
      </c>
      <c r="Y45" s="449">
        <v>0</v>
      </c>
      <c r="Z45" s="449">
        <v>0</v>
      </c>
      <c r="AA45" s="449">
        <v>0</v>
      </c>
      <c r="AB45" s="449">
        <v>0</v>
      </c>
      <c r="AC45" s="449">
        <v>0</v>
      </c>
      <c r="AD45" s="449">
        <v>0</v>
      </c>
      <c r="AE45" s="449">
        <v>0</v>
      </c>
      <c r="AF45" s="449">
        <v>0</v>
      </c>
      <c r="AG45" s="449">
        <v>0</v>
      </c>
      <c r="AH45" s="449">
        <v>0</v>
      </c>
      <c r="AI45" s="449">
        <v>0</v>
      </c>
      <c r="AJ45" s="449">
        <v>0</v>
      </c>
      <c r="AK45" s="449">
        <v>0</v>
      </c>
      <c r="AL45" s="449">
        <v>0</v>
      </c>
      <c r="AM45" s="449">
        <v>0</v>
      </c>
      <c r="AN45" s="449">
        <v>0</v>
      </c>
      <c r="AO45" s="449">
        <v>0</v>
      </c>
      <c r="AP45" s="449">
        <v>0</v>
      </c>
      <c r="AQ45" s="449">
        <v>0</v>
      </c>
      <c r="AR45" s="449">
        <v>0</v>
      </c>
      <c r="AS45" s="449">
        <v>0</v>
      </c>
      <c r="AT45" s="449">
        <v>0</v>
      </c>
      <c r="AU45" s="449">
        <v>0</v>
      </c>
      <c r="AV45" s="449">
        <v>0</v>
      </c>
      <c r="AW45" s="449">
        <v>0</v>
      </c>
      <c r="AX45" s="449">
        <v>0</v>
      </c>
      <c r="AY45" s="449">
        <v>0</v>
      </c>
      <c r="AZ45" s="449">
        <v>0</v>
      </c>
      <c r="BA45" s="449">
        <v>0</v>
      </c>
      <c r="BB45" s="449">
        <v>0</v>
      </c>
      <c r="BC45" s="449">
        <v>0</v>
      </c>
      <c r="BD45" s="449">
        <v>0</v>
      </c>
      <c r="BE45" s="449">
        <v>0</v>
      </c>
      <c r="BF45" s="449">
        <v>0</v>
      </c>
      <c r="BG45" s="449">
        <v>25</v>
      </c>
      <c r="BH45" s="449">
        <v>0</v>
      </c>
      <c r="BI45" s="449">
        <v>0</v>
      </c>
      <c r="BJ45" s="449">
        <v>0</v>
      </c>
      <c r="BK45" s="449">
        <v>0</v>
      </c>
      <c r="BL45" s="449">
        <v>0</v>
      </c>
      <c r="BM45" s="449">
        <v>0</v>
      </c>
      <c r="BN45" s="449">
        <v>0</v>
      </c>
      <c r="BO45" s="449">
        <v>0</v>
      </c>
      <c r="BP45" s="449">
        <v>0</v>
      </c>
      <c r="BQ45" s="449">
        <v>0</v>
      </c>
      <c r="BR45" s="449">
        <v>0</v>
      </c>
      <c r="BS45" s="449">
        <v>0</v>
      </c>
      <c r="BT45" s="449">
        <v>0</v>
      </c>
      <c r="BU45" s="449">
        <v>0</v>
      </c>
      <c r="BV45" s="449">
        <v>0</v>
      </c>
      <c r="BW45" s="449">
        <v>0</v>
      </c>
      <c r="BX45" s="449">
        <v>26</v>
      </c>
      <c r="BY45" s="449">
        <v>29</v>
      </c>
      <c r="BZ45" s="449">
        <v>29</v>
      </c>
      <c r="CA45" s="449">
        <v>29</v>
      </c>
      <c r="CB45" s="449">
        <v>29</v>
      </c>
      <c r="CC45" s="449">
        <v>29</v>
      </c>
      <c r="CD45" s="449">
        <v>29</v>
      </c>
      <c r="CE45" s="449">
        <v>29</v>
      </c>
      <c r="CF45" s="449">
        <v>29</v>
      </c>
      <c r="CG45" s="449">
        <v>29</v>
      </c>
      <c r="CH45" s="449">
        <v>29</v>
      </c>
      <c r="CI45" s="449">
        <v>29</v>
      </c>
      <c r="CJ45" s="449">
        <v>29</v>
      </c>
      <c r="CK45" s="449">
        <v>29</v>
      </c>
      <c r="CL45" s="449">
        <v>29</v>
      </c>
      <c r="CM45" s="449">
        <v>26</v>
      </c>
      <c r="CN45" s="449">
        <v>26</v>
      </c>
      <c r="CO45" s="449">
        <v>26</v>
      </c>
      <c r="CP45" s="449">
        <v>27</v>
      </c>
      <c r="CQ45" s="449">
        <v>27</v>
      </c>
      <c r="CR45" s="449">
        <v>27</v>
      </c>
      <c r="CS45" s="449">
        <v>27</v>
      </c>
      <c r="CT45" s="449">
        <v>28</v>
      </c>
      <c r="CU45" s="449">
        <v>31</v>
      </c>
      <c r="CV45" s="449">
        <v>31</v>
      </c>
      <c r="CW45" s="449">
        <v>31</v>
      </c>
      <c r="CX45" s="449">
        <v>32</v>
      </c>
      <c r="CY45" s="449">
        <v>32</v>
      </c>
      <c r="CZ45" s="449">
        <v>32</v>
      </c>
      <c r="DA45" s="449">
        <v>32</v>
      </c>
      <c r="DB45" s="449">
        <v>32</v>
      </c>
      <c r="DC45" s="449">
        <v>32</v>
      </c>
      <c r="DD45" s="449">
        <v>32</v>
      </c>
      <c r="DE45" s="449">
        <v>32</v>
      </c>
      <c r="DF45" s="449">
        <v>32</v>
      </c>
      <c r="DG45" s="449">
        <v>32</v>
      </c>
      <c r="DH45" s="449">
        <v>32</v>
      </c>
      <c r="DI45" s="449">
        <v>32</v>
      </c>
      <c r="DJ45" s="449">
        <v>32</v>
      </c>
      <c r="DK45" s="449">
        <v>32</v>
      </c>
      <c r="DL45" s="449">
        <v>32</v>
      </c>
      <c r="DM45" s="449">
        <v>31</v>
      </c>
      <c r="DN45" s="449">
        <v>31</v>
      </c>
      <c r="DO45" s="449">
        <v>31</v>
      </c>
      <c r="DP45" s="449">
        <v>31</v>
      </c>
      <c r="DQ45" s="449">
        <v>31</v>
      </c>
      <c r="DR45" s="449">
        <v>31</v>
      </c>
      <c r="DS45" s="449">
        <v>31</v>
      </c>
      <c r="DT45" s="449">
        <v>31</v>
      </c>
      <c r="DU45" s="449">
        <v>31</v>
      </c>
      <c r="DV45" s="449">
        <v>31</v>
      </c>
      <c r="DW45" s="449">
        <v>31</v>
      </c>
      <c r="DX45" s="449">
        <v>30</v>
      </c>
      <c r="DY45" s="449">
        <v>30</v>
      </c>
      <c r="DZ45" s="449">
        <v>30</v>
      </c>
      <c r="EA45" s="449">
        <v>31</v>
      </c>
      <c r="EB45" s="449">
        <v>31</v>
      </c>
      <c r="EC45" s="449">
        <v>31</v>
      </c>
      <c r="ED45" s="449">
        <v>28</v>
      </c>
      <c r="EE45" s="449">
        <v>28</v>
      </c>
      <c r="EF45" s="449">
        <v>28</v>
      </c>
      <c r="EG45" s="449">
        <v>28</v>
      </c>
      <c r="EH45" s="449">
        <v>32</v>
      </c>
      <c r="EI45" s="449">
        <v>32</v>
      </c>
      <c r="EJ45" s="449">
        <v>31</v>
      </c>
      <c r="EK45" s="449">
        <v>31</v>
      </c>
      <c r="EL45" s="449">
        <v>31</v>
      </c>
      <c r="EM45" s="449">
        <v>31</v>
      </c>
      <c r="EN45" s="449">
        <v>31</v>
      </c>
      <c r="EO45" s="449">
        <v>31</v>
      </c>
      <c r="EP45" s="449">
        <v>31</v>
      </c>
      <c r="EQ45" s="449">
        <v>31</v>
      </c>
      <c r="ER45" s="449">
        <v>31</v>
      </c>
      <c r="ES45" s="449">
        <v>31</v>
      </c>
      <c r="ET45" s="449">
        <v>31</v>
      </c>
      <c r="EU45" s="449">
        <v>0</v>
      </c>
      <c r="EV45" s="449">
        <v>0</v>
      </c>
      <c r="EW45" s="449">
        <v>0</v>
      </c>
      <c r="EX45" s="449">
        <v>0</v>
      </c>
      <c r="EY45" s="449">
        <v>0</v>
      </c>
      <c r="EZ45" s="449">
        <v>0</v>
      </c>
      <c r="FA45" s="449">
        <v>0</v>
      </c>
      <c r="FB45" s="449">
        <v>0</v>
      </c>
      <c r="FC45" s="449">
        <v>0</v>
      </c>
      <c r="FD45" s="449">
        <v>0</v>
      </c>
      <c r="FE45" s="449">
        <v>0</v>
      </c>
      <c r="FF45" s="449">
        <v>0</v>
      </c>
      <c r="FG45" s="449">
        <v>0</v>
      </c>
      <c r="FH45" s="449">
        <v>0</v>
      </c>
      <c r="FI45" s="449">
        <v>0</v>
      </c>
      <c r="FJ45" s="449">
        <v>0</v>
      </c>
      <c r="FK45" s="449">
        <v>0</v>
      </c>
      <c r="FL45" s="449">
        <v>0</v>
      </c>
      <c r="FM45" s="449">
        <v>0</v>
      </c>
      <c r="FN45" s="449">
        <v>0</v>
      </c>
      <c r="FO45" s="449">
        <v>0</v>
      </c>
      <c r="FP45" s="449">
        <v>0</v>
      </c>
      <c r="FQ45" s="449">
        <v>0</v>
      </c>
      <c r="FR45" s="449">
        <v>0</v>
      </c>
      <c r="FS45" s="449">
        <v>0</v>
      </c>
      <c r="FT45" s="449">
        <v>0</v>
      </c>
      <c r="FU45" s="449">
        <v>0</v>
      </c>
      <c r="FV45" s="449">
        <v>0</v>
      </c>
      <c r="FW45" s="449">
        <v>0</v>
      </c>
      <c r="FX45" s="449">
        <v>0</v>
      </c>
      <c r="FY45" s="449">
        <v>0</v>
      </c>
      <c r="FZ45" s="449">
        <v>0</v>
      </c>
      <c r="GA45" s="449">
        <v>0</v>
      </c>
      <c r="GB45" s="449">
        <v>0</v>
      </c>
      <c r="GC45" s="449">
        <v>0</v>
      </c>
      <c r="GD45" s="449">
        <v>0</v>
      </c>
      <c r="GE45" s="449">
        <v>0</v>
      </c>
      <c r="GF45" s="450">
        <v>0</v>
      </c>
    </row>
    <row r="46" spans="2:188" s="274" customFormat="1" ht="14.1" customHeight="1" x14ac:dyDescent="0.25">
      <c r="B46" s="439" t="s">
        <v>24</v>
      </c>
      <c r="C46" s="447">
        <v>0</v>
      </c>
      <c r="D46" s="447">
        <v>0</v>
      </c>
      <c r="E46" s="447">
        <v>0</v>
      </c>
      <c r="F46" s="447">
        <v>0</v>
      </c>
      <c r="G46" s="447">
        <v>0</v>
      </c>
      <c r="H46" s="447">
        <v>0</v>
      </c>
      <c r="I46" s="447">
        <v>0</v>
      </c>
      <c r="J46" s="447">
        <v>0</v>
      </c>
      <c r="K46" s="447">
        <v>0</v>
      </c>
      <c r="L46" s="447">
        <v>0</v>
      </c>
      <c r="M46" s="447">
        <v>0</v>
      </c>
      <c r="N46" s="447">
        <v>0</v>
      </c>
      <c r="O46" s="447">
        <v>0</v>
      </c>
      <c r="P46" s="447">
        <v>0</v>
      </c>
      <c r="Q46" s="447">
        <v>0</v>
      </c>
      <c r="R46" s="447">
        <v>0</v>
      </c>
      <c r="S46" s="447">
        <v>0</v>
      </c>
      <c r="T46" s="447">
        <v>0</v>
      </c>
      <c r="U46" s="447">
        <v>0</v>
      </c>
      <c r="V46" s="447">
        <v>0</v>
      </c>
      <c r="W46" s="447">
        <v>0</v>
      </c>
      <c r="X46" s="447">
        <v>0</v>
      </c>
      <c r="Y46" s="447">
        <v>0</v>
      </c>
      <c r="Z46" s="447">
        <v>0</v>
      </c>
      <c r="AA46" s="447">
        <v>0</v>
      </c>
      <c r="AB46" s="447">
        <v>0</v>
      </c>
      <c r="AC46" s="447">
        <v>0</v>
      </c>
      <c r="AD46" s="447">
        <v>0</v>
      </c>
      <c r="AE46" s="447">
        <v>0</v>
      </c>
      <c r="AF46" s="447">
        <v>0</v>
      </c>
      <c r="AG46" s="447">
        <v>0</v>
      </c>
      <c r="AH46" s="447">
        <v>0</v>
      </c>
      <c r="AI46" s="447">
        <v>0</v>
      </c>
      <c r="AJ46" s="447">
        <v>0</v>
      </c>
      <c r="AK46" s="447">
        <v>0</v>
      </c>
      <c r="AL46" s="447">
        <v>0</v>
      </c>
      <c r="AM46" s="447">
        <v>0</v>
      </c>
      <c r="AN46" s="447">
        <v>0</v>
      </c>
      <c r="AO46" s="447">
        <v>0</v>
      </c>
      <c r="AP46" s="447">
        <v>0</v>
      </c>
      <c r="AQ46" s="447">
        <v>0</v>
      </c>
      <c r="AR46" s="447">
        <v>0</v>
      </c>
      <c r="AS46" s="447">
        <v>0</v>
      </c>
      <c r="AT46" s="447">
        <v>0</v>
      </c>
      <c r="AU46" s="447">
        <v>0</v>
      </c>
      <c r="AV46" s="447">
        <v>0</v>
      </c>
      <c r="AW46" s="447">
        <v>0</v>
      </c>
      <c r="AX46" s="447">
        <v>0</v>
      </c>
      <c r="AY46" s="447">
        <v>0</v>
      </c>
      <c r="AZ46" s="447">
        <v>0</v>
      </c>
      <c r="BA46" s="447">
        <v>0</v>
      </c>
      <c r="BB46" s="447">
        <v>0</v>
      </c>
      <c r="BC46" s="447">
        <v>0</v>
      </c>
      <c r="BD46" s="447">
        <v>0</v>
      </c>
      <c r="BE46" s="447">
        <v>0</v>
      </c>
      <c r="BF46" s="447">
        <v>0</v>
      </c>
      <c r="BG46" s="447">
        <v>2</v>
      </c>
      <c r="BH46" s="447">
        <v>0</v>
      </c>
      <c r="BI46" s="447">
        <v>0</v>
      </c>
      <c r="BJ46" s="447">
        <v>0</v>
      </c>
      <c r="BK46" s="447">
        <v>0</v>
      </c>
      <c r="BL46" s="447">
        <v>0</v>
      </c>
      <c r="BM46" s="447">
        <v>0</v>
      </c>
      <c r="BN46" s="447">
        <v>0</v>
      </c>
      <c r="BO46" s="447">
        <v>0</v>
      </c>
      <c r="BP46" s="447">
        <v>0</v>
      </c>
      <c r="BQ46" s="447">
        <v>0</v>
      </c>
      <c r="BR46" s="447">
        <v>0</v>
      </c>
      <c r="BS46" s="447">
        <v>0</v>
      </c>
      <c r="BT46" s="447">
        <v>0</v>
      </c>
      <c r="BU46" s="447">
        <v>0</v>
      </c>
      <c r="BV46" s="447">
        <v>0</v>
      </c>
      <c r="BW46" s="447">
        <v>0</v>
      </c>
      <c r="BX46" s="447">
        <v>2</v>
      </c>
      <c r="BY46" s="447">
        <v>2</v>
      </c>
      <c r="BZ46" s="447">
        <v>2</v>
      </c>
      <c r="CA46" s="447">
        <v>2</v>
      </c>
      <c r="CB46" s="447">
        <v>2</v>
      </c>
      <c r="CC46" s="447">
        <v>2</v>
      </c>
      <c r="CD46" s="447">
        <v>2</v>
      </c>
      <c r="CE46" s="447">
        <v>2</v>
      </c>
      <c r="CF46" s="447">
        <v>2</v>
      </c>
      <c r="CG46" s="447">
        <v>2</v>
      </c>
      <c r="CH46" s="447">
        <v>2</v>
      </c>
      <c r="CI46" s="447">
        <v>2</v>
      </c>
      <c r="CJ46" s="447">
        <v>2</v>
      </c>
      <c r="CK46" s="447">
        <v>2</v>
      </c>
      <c r="CL46" s="447">
        <v>2</v>
      </c>
      <c r="CM46" s="447">
        <v>2</v>
      </c>
      <c r="CN46" s="447">
        <v>2</v>
      </c>
      <c r="CO46" s="447">
        <v>2</v>
      </c>
      <c r="CP46" s="447">
        <v>2</v>
      </c>
      <c r="CQ46" s="447">
        <v>2</v>
      </c>
      <c r="CR46" s="447">
        <v>2</v>
      </c>
      <c r="CS46" s="447">
        <v>2</v>
      </c>
      <c r="CT46" s="447">
        <v>2</v>
      </c>
      <c r="CU46" s="447">
        <v>2</v>
      </c>
      <c r="CV46" s="447">
        <v>2</v>
      </c>
      <c r="CW46" s="447">
        <v>2</v>
      </c>
      <c r="CX46" s="447">
        <v>2</v>
      </c>
      <c r="CY46" s="447">
        <v>2</v>
      </c>
      <c r="CZ46" s="447">
        <v>2</v>
      </c>
      <c r="DA46" s="447">
        <v>2</v>
      </c>
      <c r="DB46" s="447">
        <v>2</v>
      </c>
      <c r="DC46" s="447">
        <v>2</v>
      </c>
      <c r="DD46" s="447">
        <v>2</v>
      </c>
      <c r="DE46" s="447">
        <v>2</v>
      </c>
      <c r="DF46" s="447">
        <v>2</v>
      </c>
      <c r="DG46" s="447">
        <v>2</v>
      </c>
      <c r="DH46" s="447">
        <v>2</v>
      </c>
      <c r="DI46" s="447">
        <v>2</v>
      </c>
      <c r="DJ46" s="447">
        <v>2</v>
      </c>
      <c r="DK46" s="447">
        <v>2</v>
      </c>
      <c r="DL46" s="447">
        <v>2</v>
      </c>
      <c r="DM46" s="447">
        <v>2</v>
      </c>
      <c r="DN46" s="447">
        <v>2</v>
      </c>
      <c r="DO46" s="447">
        <v>2</v>
      </c>
      <c r="DP46" s="447">
        <v>2</v>
      </c>
      <c r="DQ46" s="447">
        <v>2</v>
      </c>
      <c r="DR46" s="447">
        <v>2</v>
      </c>
      <c r="DS46" s="447">
        <v>2</v>
      </c>
      <c r="DT46" s="447">
        <v>2</v>
      </c>
      <c r="DU46" s="447">
        <v>2</v>
      </c>
      <c r="DV46" s="447">
        <v>2</v>
      </c>
      <c r="DW46" s="447">
        <v>2</v>
      </c>
      <c r="DX46" s="447">
        <v>2</v>
      </c>
      <c r="DY46" s="447">
        <v>2</v>
      </c>
      <c r="DZ46" s="447">
        <v>2</v>
      </c>
      <c r="EA46" s="447">
        <v>2</v>
      </c>
      <c r="EB46" s="447">
        <v>2</v>
      </c>
      <c r="EC46" s="447">
        <v>2</v>
      </c>
      <c r="ED46" s="447">
        <v>2</v>
      </c>
      <c r="EE46" s="447">
        <v>2</v>
      </c>
      <c r="EF46" s="447">
        <v>2</v>
      </c>
      <c r="EG46" s="447">
        <v>2</v>
      </c>
      <c r="EH46" s="447">
        <v>2</v>
      </c>
      <c r="EI46" s="447">
        <v>2</v>
      </c>
      <c r="EJ46" s="447">
        <v>2</v>
      </c>
      <c r="EK46" s="447">
        <v>2</v>
      </c>
      <c r="EL46" s="447">
        <v>2</v>
      </c>
      <c r="EM46" s="447">
        <v>2</v>
      </c>
      <c r="EN46" s="447">
        <v>2</v>
      </c>
      <c r="EO46" s="447">
        <v>2</v>
      </c>
      <c r="EP46" s="447">
        <v>2</v>
      </c>
      <c r="EQ46" s="447">
        <v>2</v>
      </c>
      <c r="ER46" s="447">
        <v>2</v>
      </c>
      <c r="ES46" s="447">
        <v>2</v>
      </c>
      <c r="ET46" s="447">
        <v>2</v>
      </c>
      <c r="EU46" s="447">
        <v>0</v>
      </c>
      <c r="EV46" s="447">
        <v>0</v>
      </c>
      <c r="EW46" s="447">
        <v>0</v>
      </c>
      <c r="EX46" s="447">
        <v>0</v>
      </c>
      <c r="EY46" s="447">
        <v>0</v>
      </c>
      <c r="EZ46" s="447">
        <v>0</v>
      </c>
      <c r="FA46" s="447">
        <v>0</v>
      </c>
      <c r="FB46" s="447">
        <v>0</v>
      </c>
      <c r="FC46" s="447">
        <v>0</v>
      </c>
      <c r="FD46" s="447">
        <v>0</v>
      </c>
      <c r="FE46" s="447">
        <v>0</v>
      </c>
      <c r="FF46" s="447">
        <v>0</v>
      </c>
      <c r="FG46" s="447">
        <v>0</v>
      </c>
      <c r="FH46" s="447">
        <v>0</v>
      </c>
      <c r="FI46" s="447">
        <v>0</v>
      </c>
      <c r="FJ46" s="447">
        <v>0</v>
      </c>
      <c r="FK46" s="447">
        <v>0</v>
      </c>
      <c r="FL46" s="447">
        <v>0</v>
      </c>
      <c r="FM46" s="447">
        <v>0</v>
      </c>
      <c r="FN46" s="447">
        <v>0</v>
      </c>
      <c r="FO46" s="447">
        <v>0</v>
      </c>
      <c r="FP46" s="447">
        <v>0</v>
      </c>
      <c r="FQ46" s="447">
        <v>0</v>
      </c>
      <c r="FR46" s="447">
        <v>0</v>
      </c>
      <c r="FS46" s="447">
        <v>0</v>
      </c>
      <c r="FT46" s="447">
        <v>0</v>
      </c>
      <c r="FU46" s="447">
        <v>0</v>
      </c>
      <c r="FV46" s="447">
        <v>0</v>
      </c>
      <c r="FW46" s="447">
        <v>0</v>
      </c>
      <c r="FX46" s="447">
        <v>0</v>
      </c>
      <c r="FY46" s="447">
        <v>0</v>
      </c>
      <c r="FZ46" s="447">
        <v>0</v>
      </c>
      <c r="GA46" s="447">
        <v>0</v>
      </c>
      <c r="GB46" s="447">
        <v>0</v>
      </c>
      <c r="GC46" s="447">
        <v>0</v>
      </c>
      <c r="GD46" s="447">
        <v>0</v>
      </c>
      <c r="GE46" s="447">
        <v>0</v>
      </c>
      <c r="GF46" s="448">
        <v>0</v>
      </c>
    </row>
    <row r="47" spans="2:188" s="274" customFormat="1" ht="14.1" customHeight="1" x14ac:dyDescent="0.25">
      <c r="B47" s="439" t="s">
        <v>119</v>
      </c>
      <c r="C47" s="447">
        <v>0</v>
      </c>
      <c r="D47" s="447">
        <v>0</v>
      </c>
      <c r="E47" s="447">
        <v>0</v>
      </c>
      <c r="F47" s="447">
        <v>0</v>
      </c>
      <c r="G47" s="447">
        <v>0</v>
      </c>
      <c r="H47" s="447">
        <v>0</v>
      </c>
      <c r="I47" s="447">
        <v>0</v>
      </c>
      <c r="J47" s="447">
        <v>0</v>
      </c>
      <c r="K47" s="447">
        <v>0</v>
      </c>
      <c r="L47" s="447">
        <v>0</v>
      </c>
      <c r="M47" s="447">
        <v>0</v>
      </c>
      <c r="N47" s="447">
        <v>0</v>
      </c>
      <c r="O47" s="447">
        <v>0</v>
      </c>
      <c r="P47" s="447">
        <v>0</v>
      </c>
      <c r="Q47" s="447">
        <v>0</v>
      </c>
      <c r="R47" s="447">
        <v>0</v>
      </c>
      <c r="S47" s="447">
        <v>0</v>
      </c>
      <c r="T47" s="447">
        <v>0</v>
      </c>
      <c r="U47" s="447">
        <v>0</v>
      </c>
      <c r="V47" s="447">
        <v>0</v>
      </c>
      <c r="W47" s="447">
        <v>0</v>
      </c>
      <c r="X47" s="447">
        <v>0</v>
      </c>
      <c r="Y47" s="447">
        <v>0</v>
      </c>
      <c r="Z47" s="447">
        <v>0</v>
      </c>
      <c r="AA47" s="447">
        <v>0</v>
      </c>
      <c r="AB47" s="447">
        <v>0</v>
      </c>
      <c r="AC47" s="447">
        <v>0</v>
      </c>
      <c r="AD47" s="447">
        <v>0</v>
      </c>
      <c r="AE47" s="447">
        <v>0</v>
      </c>
      <c r="AF47" s="447">
        <v>0</v>
      </c>
      <c r="AG47" s="447">
        <v>0</v>
      </c>
      <c r="AH47" s="447">
        <v>0</v>
      </c>
      <c r="AI47" s="447">
        <v>0</v>
      </c>
      <c r="AJ47" s="447">
        <v>0</v>
      </c>
      <c r="AK47" s="447">
        <v>0</v>
      </c>
      <c r="AL47" s="447">
        <v>0</v>
      </c>
      <c r="AM47" s="447">
        <v>0</v>
      </c>
      <c r="AN47" s="447">
        <v>0</v>
      </c>
      <c r="AO47" s="447">
        <v>0</v>
      </c>
      <c r="AP47" s="447">
        <v>0</v>
      </c>
      <c r="AQ47" s="447">
        <v>0</v>
      </c>
      <c r="AR47" s="447">
        <v>0</v>
      </c>
      <c r="AS47" s="447">
        <v>0</v>
      </c>
      <c r="AT47" s="447">
        <v>0</v>
      </c>
      <c r="AU47" s="447">
        <v>0</v>
      </c>
      <c r="AV47" s="447">
        <v>0</v>
      </c>
      <c r="AW47" s="447">
        <v>0</v>
      </c>
      <c r="AX47" s="447">
        <v>0</v>
      </c>
      <c r="AY47" s="447">
        <v>0</v>
      </c>
      <c r="AZ47" s="447">
        <v>0</v>
      </c>
      <c r="BA47" s="447">
        <v>0</v>
      </c>
      <c r="BB47" s="447">
        <v>0</v>
      </c>
      <c r="BC47" s="447">
        <v>0</v>
      </c>
      <c r="BD47" s="447">
        <v>0</v>
      </c>
      <c r="BE47" s="447">
        <v>0</v>
      </c>
      <c r="BF47" s="447">
        <v>0</v>
      </c>
      <c r="BG47" s="447">
        <v>21</v>
      </c>
      <c r="BH47" s="447">
        <v>0</v>
      </c>
      <c r="BI47" s="447">
        <v>0</v>
      </c>
      <c r="BJ47" s="447">
        <v>0</v>
      </c>
      <c r="BK47" s="447">
        <v>0</v>
      </c>
      <c r="BL47" s="447">
        <v>0</v>
      </c>
      <c r="BM47" s="447">
        <v>0</v>
      </c>
      <c r="BN47" s="447">
        <v>0</v>
      </c>
      <c r="BO47" s="447">
        <v>0</v>
      </c>
      <c r="BP47" s="447">
        <v>0</v>
      </c>
      <c r="BQ47" s="447">
        <v>0</v>
      </c>
      <c r="BR47" s="447">
        <v>0</v>
      </c>
      <c r="BS47" s="447">
        <v>0</v>
      </c>
      <c r="BT47" s="447">
        <v>0</v>
      </c>
      <c r="BU47" s="447">
        <v>0</v>
      </c>
      <c r="BV47" s="447">
        <v>0</v>
      </c>
      <c r="BW47" s="447">
        <v>0</v>
      </c>
      <c r="BX47" s="447">
        <v>22</v>
      </c>
      <c r="BY47" s="447">
        <v>25</v>
      </c>
      <c r="BZ47" s="447">
        <v>25</v>
      </c>
      <c r="CA47" s="447">
        <v>25</v>
      </c>
      <c r="CB47" s="447">
        <v>25</v>
      </c>
      <c r="CC47" s="447">
        <v>25</v>
      </c>
      <c r="CD47" s="447">
        <v>25</v>
      </c>
      <c r="CE47" s="447">
        <v>25</v>
      </c>
      <c r="CF47" s="447">
        <v>25</v>
      </c>
      <c r="CG47" s="447">
        <v>25</v>
      </c>
      <c r="CH47" s="447">
        <v>25</v>
      </c>
      <c r="CI47" s="447">
        <v>25</v>
      </c>
      <c r="CJ47" s="447">
        <v>25</v>
      </c>
      <c r="CK47" s="447">
        <v>25</v>
      </c>
      <c r="CL47" s="447">
        <v>25</v>
      </c>
      <c r="CM47" s="447">
        <v>22</v>
      </c>
      <c r="CN47" s="447">
        <v>22</v>
      </c>
      <c r="CO47" s="447">
        <v>22</v>
      </c>
      <c r="CP47" s="447">
        <v>23</v>
      </c>
      <c r="CQ47" s="447">
        <v>23</v>
      </c>
      <c r="CR47" s="447">
        <v>23</v>
      </c>
      <c r="CS47" s="447">
        <v>23</v>
      </c>
      <c r="CT47" s="447">
        <v>24</v>
      </c>
      <c r="CU47" s="447">
        <v>25</v>
      </c>
      <c r="CV47" s="447">
        <v>25</v>
      </c>
      <c r="CW47" s="447">
        <v>25</v>
      </c>
      <c r="CX47" s="447">
        <v>25</v>
      </c>
      <c r="CY47" s="447">
        <v>25</v>
      </c>
      <c r="CZ47" s="447">
        <v>25</v>
      </c>
      <c r="DA47" s="447">
        <v>25</v>
      </c>
      <c r="DB47" s="447">
        <v>25</v>
      </c>
      <c r="DC47" s="447">
        <v>25</v>
      </c>
      <c r="DD47" s="447">
        <v>25</v>
      </c>
      <c r="DE47" s="447">
        <v>25</v>
      </c>
      <c r="DF47" s="447">
        <v>25</v>
      </c>
      <c r="DG47" s="447">
        <v>25</v>
      </c>
      <c r="DH47" s="447">
        <v>25</v>
      </c>
      <c r="DI47" s="447">
        <v>25</v>
      </c>
      <c r="DJ47" s="447">
        <v>25</v>
      </c>
      <c r="DK47" s="447">
        <v>25</v>
      </c>
      <c r="DL47" s="447">
        <v>25</v>
      </c>
      <c r="DM47" s="447">
        <v>24</v>
      </c>
      <c r="DN47" s="447">
        <v>24</v>
      </c>
      <c r="DO47" s="447">
        <v>24</v>
      </c>
      <c r="DP47" s="447">
        <v>24</v>
      </c>
      <c r="DQ47" s="447">
        <v>24</v>
      </c>
      <c r="DR47" s="447">
        <v>24</v>
      </c>
      <c r="DS47" s="447">
        <v>24</v>
      </c>
      <c r="DT47" s="447">
        <v>24</v>
      </c>
      <c r="DU47" s="447">
        <v>24</v>
      </c>
      <c r="DV47" s="447">
        <v>24</v>
      </c>
      <c r="DW47" s="447">
        <v>24</v>
      </c>
      <c r="DX47" s="447">
        <v>23</v>
      </c>
      <c r="DY47" s="447">
        <v>23</v>
      </c>
      <c r="DZ47" s="447">
        <v>23</v>
      </c>
      <c r="EA47" s="447">
        <v>23</v>
      </c>
      <c r="EB47" s="447">
        <v>23</v>
      </c>
      <c r="EC47" s="447">
        <v>23</v>
      </c>
      <c r="ED47" s="447">
        <v>22</v>
      </c>
      <c r="EE47" s="447">
        <v>22</v>
      </c>
      <c r="EF47" s="447">
        <v>22</v>
      </c>
      <c r="EG47" s="447">
        <v>22</v>
      </c>
      <c r="EH47" s="447">
        <v>24</v>
      </c>
      <c r="EI47" s="447">
        <v>24</v>
      </c>
      <c r="EJ47" s="447">
        <v>23</v>
      </c>
      <c r="EK47" s="447">
        <v>23</v>
      </c>
      <c r="EL47" s="447">
        <v>23</v>
      </c>
      <c r="EM47" s="447">
        <v>23</v>
      </c>
      <c r="EN47" s="447">
        <v>23</v>
      </c>
      <c r="EO47" s="447">
        <v>23</v>
      </c>
      <c r="EP47" s="447">
        <v>23</v>
      </c>
      <c r="EQ47" s="447">
        <v>23</v>
      </c>
      <c r="ER47" s="447">
        <v>23</v>
      </c>
      <c r="ES47" s="447">
        <v>23</v>
      </c>
      <c r="ET47" s="447">
        <v>23</v>
      </c>
      <c r="EU47" s="447">
        <v>0</v>
      </c>
      <c r="EV47" s="447">
        <v>0</v>
      </c>
      <c r="EW47" s="447">
        <v>0</v>
      </c>
      <c r="EX47" s="447">
        <v>0</v>
      </c>
      <c r="EY47" s="447">
        <v>0</v>
      </c>
      <c r="EZ47" s="447">
        <v>0</v>
      </c>
      <c r="FA47" s="447">
        <v>0</v>
      </c>
      <c r="FB47" s="447">
        <v>0</v>
      </c>
      <c r="FC47" s="447">
        <v>0</v>
      </c>
      <c r="FD47" s="447">
        <v>0</v>
      </c>
      <c r="FE47" s="447">
        <v>0</v>
      </c>
      <c r="FF47" s="447">
        <v>0</v>
      </c>
      <c r="FG47" s="447">
        <v>0</v>
      </c>
      <c r="FH47" s="447">
        <v>0</v>
      </c>
      <c r="FI47" s="447">
        <v>0</v>
      </c>
      <c r="FJ47" s="447">
        <v>0</v>
      </c>
      <c r="FK47" s="447">
        <v>0</v>
      </c>
      <c r="FL47" s="447">
        <v>0</v>
      </c>
      <c r="FM47" s="447">
        <v>0</v>
      </c>
      <c r="FN47" s="447">
        <v>0</v>
      </c>
      <c r="FO47" s="447">
        <v>0</v>
      </c>
      <c r="FP47" s="447">
        <v>0</v>
      </c>
      <c r="FQ47" s="447">
        <v>0</v>
      </c>
      <c r="FR47" s="447">
        <v>0</v>
      </c>
      <c r="FS47" s="447">
        <v>0</v>
      </c>
      <c r="FT47" s="447">
        <v>0</v>
      </c>
      <c r="FU47" s="447">
        <v>0</v>
      </c>
      <c r="FV47" s="447">
        <v>0</v>
      </c>
      <c r="FW47" s="447">
        <v>0</v>
      </c>
      <c r="FX47" s="447">
        <v>0</v>
      </c>
      <c r="FY47" s="447">
        <v>0</v>
      </c>
      <c r="FZ47" s="447">
        <v>0</v>
      </c>
      <c r="GA47" s="447">
        <v>0</v>
      </c>
      <c r="GB47" s="447">
        <v>0</v>
      </c>
      <c r="GC47" s="447">
        <v>0</v>
      </c>
      <c r="GD47" s="447">
        <v>0</v>
      </c>
      <c r="GE47" s="447">
        <v>0</v>
      </c>
      <c r="GF47" s="448">
        <v>0</v>
      </c>
    </row>
    <row r="48" spans="2:188" s="274" customFormat="1" ht="14.1" customHeight="1" x14ac:dyDescent="0.25">
      <c r="B48" s="439" t="s">
        <v>20</v>
      </c>
      <c r="C48" s="447">
        <v>0</v>
      </c>
      <c r="D48" s="447">
        <v>0</v>
      </c>
      <c r="E48" s="447">
        <v>0</v>
      </c>
      <c r="F48" s="447">
        <v>0</v>
      </c>
      <c r="G48" s="447">
        <v>0</v>
      </c>
      <c r="H48" s="447">
        <v>0</v>
      </c>
      <c r="I48" s="447">
        <v>0</v>
      </c>
      <c r="J48" s="447">
        <v>0</v>
      </c>
      <c r="K48" s="447">
        <v>0</v>
      </c>
      <c r="L48" s="447">
        <v>0</v>
      </c>
      <c r="M48" s="447">
        <v>0</v>
      </c>
      <c r="N48" s="447">
        <v>0</v>
      </c>
      <c r="O48" s="447">
        <v>0</v>
      </c>
      <c r="P48" s="447">
        <v>0</v>
      </c>
      <c r="Q48" s="447">
        <v>0</v>
      </c>
      <c r="R48" s="447">
        <v>0</v>
      </c>
      <c r="S48" s="447">
        <v>0</v>
      </c>
      <c r="T48" s="447">
        <v>0</v>
      </c>
      <c r="U48" s="447">
        <v>0</v>
      </c>
      <c r="V48" s="447">
        <v>0</v>
      </c>
      <c r="W48" s="447">
        <v>0</v>
      </c>
      <c r="X48" s="447">
        <v>0</v>
      </c>
      <c r="Y48" s="447">
        <v>0</v>
      </c>
      <c r="Z48" s="447">
        <v>0</v>
      </c>
      <c r="AA48" s="447">
        <v>0</v>
      </c>
      <c r="AB48" s="447">
        <v>0</v>
      </c>
      <c r="AC48" s="447">
        <v>0</v>
      </c>
      <c r="AD48" s="447">
        <v>0</v>
      </c>
      <c r="AE48" s="447">
        <v>0</v>
      </c>
      <c r="AF48" s="447">
        <v>0</v>
      </c>
      <c r="AG48" s="447">
        <v>0</v>
      </c>
      <c r="AH48" s="447">
        <v>0</v>
      </c>
      <c r="AI48" s="447">
        <v>0</v>
      </c>
      <c r="AJ48" s="447">
        <v>0</v>
      </c>
      <c r="AK48" s="447">
        <v>0</v>
      </c>
      <c r="AL48" s="447">
        <v>0</v>
      </c>
      <c r="AM48" s="447">
        <v>0</v>
      </c>
      <c r="AN48" s="447">
        <v>0</v>
      </c>
      <c r="AO48" s="447">
        <v>0</v>
      </c>
      <c r="AP48" s="447">
        <v>0</v>
      </c>
      <c r="AQ48" s="447">
        <v>0</v>
      </c>
      <c r="AR48" s="447">
        <v>0</v>
      </c>
      <c r="AS48" s="447">
        <v>0</v>
      </c>
      <c r="AT48" s="447">
        <v>0</v>
      </c>
      <c r="AU48" s="447">
        <v>0</v>
      </c>
      <c r="AV48" s="447">
        <v>0</v>
      </c>
      <c r="AW48" s="447">
        <v>0</v>
      </c>
      <c r="AX48" s="447">
        <v>0</v>
      </c>
      <c r="AY48" s="447">
        <v>0</v>
      </c>
      <c r="AZ48" s="447">
        <v>0</v>
      </c>
      <c r="BA48" s="447">
        <v>0</v>
      </c>
      <c r="BB48" s="447">
        <v>0</v>
      </c>
      <c r="BC48" s="447">
        <v>0</v>
      </c>
      <c r="BD48" s="447">
        <v>0</v>
      </c>
      <c r="BE48" s="447">
        <v>0</v>
      </c>
      <c r="BF48" s="447">
        <v>0</v>
      </c>
      <c r="BG48" s="447">
        <v>1</v>
      </c>
      <c r="BH48" s="447">
        <v>0</v>
      </c>
      <c r="BI48" s="447">
        <v>0</v>
      </c>
      <c r="BJ48" s="447">
        <v>0</v>
      </c>
      <c r="BK48" s="447">
        <v>0</v>
      </c>
      <c r="BL48" s="447">
        <v>0</v>
      </c>
      <c r="BM48" s="447">
        <v>0</v>
      </c>
      <c r="BN48" s="447">
        <v>0</v>
      </c>
      <c r="BO48" s="447">
        <v>0</v>
      </c>
      <c r="BP48" s="447">
        <v>0</v>
      </c>
      <c r="BQ48" s="447">
        <v>0</v>
      </c>
      <c r="BR48" s="447">
        <v>0</v>
      </c>
      <c r="BS48" s="447">
        <v>0</v>
      </c>
      <c r="BT48" s="447">
        <v>0</v>
      </c>
      <c r="BU48" s="447">
        <v>0</v>
      </c>
      <c r="BV48" s="447">
        <v>0</v>
      </c>
      <c r="BW48" s="447">
        <v>0</v>
      </c>
      <c r="BX48" s="447">
        <v>1</v>
      </c>
      <c r="BY48" s="447">
        <v>1</v>
      </c>
      <c r="BZ48" s="447">
        <v>1</v>
      </c>
      <c r="CA48" s="447">
        <v>1</v>
      </c>
      <c r="CB48" s="447">
        <v>1</v>
      </c>
      <c r="CC48" s="447">
        <v>1</v>
      </c>
      <c r="CD48" s="447">
        <v>1</v>
      </c>
      <c r="CE48" s="447">
        <v>1</v>
      </c>
      <c r="CF48" s="447">
        <v>1</v>
      </c>
      <c r="CG48" s="447">
        <v>1</v>
      </c>
      <c r="CH48" s="447">
        <v>1</v>
      </c>
      <c r="CI48" s="447">
        <v>1</v>
      </c>
      <c r="CJ48" s="447">
        <v>1</v>
      </c>
      <c r="CK48" s="447">
        <v>1</v>
      </c>
      <c r="CL48" s="447">
        <v>1</v>
      </c>
      <c r="CM48" s="447">
        <v>1</v>
      </c>
      <c r="CN48" s="447">
        <v>1</v>
      </c>
      <c r="CO48" s="447">
        <v>1</v>
      </c>
      <c r="CP48" s="447">
        <v>1</v>
      </c>
      <c r="CQ48" s="447">
        <v>1</v>
      </c>
      <c r="CR48" s="447">
        <v>1</v>
      </c>
      <c r="CS48" s="447">
        <v>1</v>
      </c>
      <c r="CT48" s="447">
        <v>1</v>
      </c>
      <c r="CU48" s="447">
        <v>1</v>
      </c>
      <c r="CV48" s="447">
        <v>1</v>
      </c>
      <c r="CW48" s="447">
        <v>1</v>
      </c>
      <c r="CX48" s="447">
        <v>1</v>
      </c>
      <c r="CY48" s="447">
        <v>1</v>
      </c>
      <c r="CZ48" s="447">
        <v>1</v>
      </c>
      <c r="DA48" s="447">
        <v>1</v>
      </c>
      <c r="DB48" s="447">
        <v>1</v>
      </c>
      <c r="DC48" s="447">
        <v>1</v>
      </c>
      <c r="DD48" s="447">
        <v>1</v>
      </c>
      <c r="DE48" s="447">
        <v>1</v>
      </c>
      <c r="DF48" s="447">
        <v>1</v>
      </c>
      <c r="DG48" s="447">
        <v>1</v>
      </c>
      <c r="DH48" s="447">
        <v>1</v>
      </c>
      <c r="DI48" s="447">
        <v>1</v>
      </c>
      <c r="DJ48" s="447">
        <v>1</v>
      </c>
      <c r="DK48" s="447">
        <v>1</v>
      </c>
      <c r="DL48" s="447">
        <v>1</v>
      </c>
      <c r="DM48" s="447">
        <v>1</v>
      </c>
      <c r="DN48" s="447">
        <v>1</v>
      </c>
      <c r="DO48" s="447">
        <v>1</v>
      </c>
      <c r="DP48" s="447">
        <v>1</v>
      </c>
      <c r="DQ48" s="447">
        <v>1</v>
      </c>
      <c r="DR48" s="447">
        <v>1</v>
      </c>
      <c r="DS48" s="447">
        <v>1</v>
      </c>
      <c r="DT48" s="447">
        <v>1</v>
      </c>
      <c r="DU48" s="447">
        <v>1</v>
      </c>
      <c r="DV48" s="447">
        <v>1</v>
      </c>
      <c r="DW48" s="447">
        <v>1</v>
      </c>
      <c r="DX48" s="447">
        <v>1</v>
      </c>
      <c r="DY48" s="447">
        <v>1</v>
      </c>
      <c r="DZ48" s="447">
        <v>1</v>
      </c>
      <c r="EA48" s="447">
        <v>1</v>
      </c>
      <c r="EB48" s="447">
        <v>1</v>
      </c>
      <c r="EC48" s="447">
        <v>1</v>
      </c>
      <c r="ED48" s="447">
        <v>0</v>
      </c>
      <c r="EE48" s="447">
        <v>0</v>
      </c>
      <c r="EF48" s="447">
        <v>0</v>
      </c>
      <c r="EG48" s="447">
        <v>0</v>
      </c>
      <c r="EH48" s="447">
        <v>1</v>
      </c>
      <c r="EI48" s="447">
        <v>1</v>
      </c>
      <c r="EJ48" s="447">
        <v>1</v>
      </c>
      <c r="EK48" s="447">
        <v>1</v>
      </c>
      <c r="EL48" s="447">
        <v>1</v>
      </c>
      <c r="EM48" s="447">
        <v>1</v>
      </c>
      <c r="EN48" s="447">
        <v>1</v>
      </c>
      <c r="EO48" s="447">
        <v>1</v>
      </c>
      <c r="EP48" s="447">
        <v>1</v>
      </c>
      <c r="EQ48" s="447">
        <v>1</v>
      </c>
      <c r="ER48" s="447">
        <v>1</v>
      </c>
      <c r="ES48" s="447">
        <v>1</v>
      </c>
      <c r="ET48" s="447">
        <v>1</v>
      </c>
      <c r="EU48" s="447">
        <v>0</v>
      </c>
      <c r="EV48" s="447">
        <v>0</v>
      </c>
      <c r="EW48" s="447">
        <v>0</v>
      </c>
      <c r="EX48" s="447">
        <v>0</v>
      </c>
      <c r="EY48" s="447">
        <v>0</v>
      </c>
      <c r="EZ48" s="447">
        <v>0</v>
      </c>
      <c r="FA48" s="447">
        <v>0</v>
      </c>
      <c r="FB48" s="447">
        <v>0</v>
      </c>
      <c r="FC48" s="447">
        <v>0</v>
      </c>
      <c r="FD48" s="447">
        <v>0</v>
      </c>
      <c r="FE48" s="447">
        <v>0</v>
      </c>
      <c r="FF48" s="447">
        <v>0</v>
      </c>
      <c r="FG48" s="447">
        <v>0</v>
      </c>
      <c r="FH48" s="447">
        <v>0</v>
      </c>
      <c r="FI48" s="447">
        <v>0</v>
      </c>
      <c r="FJ48" s="447">
        <v>0</v>
      </c>
      <c r="FK48" s="447">
        <v>0</v>
      </c>
      <c r="FL48" s="447">
        <v>0</v>
      </c>
      <c r="FM48" s="447">
        <v>0</v>
      </c>
      <c r="FN48" s="447">
        <v>0</v>
      </c>
      <c r="FO48" s="447">
        <v>0</v>
      </c>
      <c r="FP48" s="447">
        <v>0</v>
      </c>
      <c r="FQ48" s="447">
        <v>0</v>
      </c>
      <c r="FR48" s="447">
        <v>0</v>
      </c>
      <c r="FS48" s="447">
        <v>0</v>
      </c>
      <c r="FT48" s="447">
        <v>0</v>
      </c>
      <c r="FU48" s="447">
        <v>0</v>
      </c>
      <c r="FV48" s="447">
        <v>0</v>
      </c>
      <c r="FW48" s="447">
        <v>0</v>
      </c>
      <c r="FX48" s="447">
        <v>0</v>
      </c>
      <c r="FY48" s="447">
        <v>0</v>
      </c>
      <c r="FZ48" s="447">
        <v>0</v>
      </c>
      <c r="GA48" s="447">
        <v>0</v>
      </c>
      <c r="GB48" s="447">
        <v>0</v>
      </c>
      <c r="GC48" s="447">
        <v>0</v>
      </c>
      <c r="GD48" s="447">
        <v>0</v>
      </c>
      <c r="GE48" s="447">
        <v>0</v>
      </c>
      <c r="GF48" s="448">
        <v>0</v>
      </c>
    </row>
    <row r="49" spans="2:188" s="274" customFormat="1" ht="14.1" customHeight="1" x14ac:dyDescent="0.25">
      <c r="B49" s="439" t="s">
        <v>21</v>
      </c>
      <c r="C49" s="447">
        <v>0</v>
      </c>
      <c r="D49" s="447">
        <v>0</v>
      </c>
      <c r="E49" s="447">
        <v>0</v>
      </c>
      <c r="F49" s="447">
        <v>0</v>
      </c>
      <c r="G49" s="447">
        <v>0</v>
      </c>
      <c r="H49" s="447">
        <v>0</v>
      </c>
      <c r="I49" s="447">
        <v>0</v>
      </c>
      <c r="J49" s="447">
        <v>0</v>
      </c>
      <c r="K49" s="447">
        <v>0</v>
      </c>
      <c r="L49" s="447">
        <v>0</v>
      </c>
      <c r="M49" s="447">
        <v>0</v>
      </c>
      <c r="N49" s="447">
        <v>0</v>
      </c>
      <c r="O49" s="447">
        <v>0</v>
      </c>
      <c r="P49" s="447">
        <v>0</v>
      </c>
      <c r="Q49" s="447">
        <v>0</v>
      </c>
      <c r="R49" s="447">
        <v>0</v>
      </c>
      <c r="S49" s="447">
        <v>0</v>
      </c>
      <c r="T49" s="447">
        <v>0</v>
      </c>
      <c r="U49" s="447">
        <v>0</v>
      </c>
      <c r="V49" s="447">
        <v>0</v>
      </c>
      <c r="W49" s="447">
        <v>0</v>
      </c>
      <c r="X49" s="447">
        <v>0</v>
      </c>
      <c r="Y49" s="447">
        <v>0</v>
      </c>
      <c r="Z49" s="447">
        <v>0</v>
      </c>
      <c r="AA49" s="447">
        <v>0</v>
      </c>
      <c r="AB49" s="447">
        <v>0</v>
      </c>
      <c r="AC49" s="447">
        <v>0</v>
      </c>
      <c r="AD49" s="447">
        <v>0</v>
      </c>
      <c r="AE49" s="447">
        <v>0</v>
      </c>
      <c r="AF49" s="447">
        <v>0</v>
      </c>
      <c r="AG49" s="447">
        <v>0</v>
      </c>
      <c r="AH49" s="447">
        <v>0</v>
      </c>
      <c r="AI49" s="447">
        <v>0</v>
      </c>
      <c r="AJ49" s="447">
        <v>0</v>
      </c>
      <c r="AK49" s="447">
        <v>0</v>
      </c>
      <c r="AL49" s="447">
        <v>0</v>
      </c>
      <c r="AM49" s="447">
        <v>0</v>
      </c>
      <c r="AN49" s="447">
        <v>0</v>
      </c>
      <c r="AO49" s="447">
        <v>0</v>
      </c>
      <c r="AP49" s="447">
        <v>0</v>
      </c>
      <c r="AQ49" s="447">
        <v>0</v>
      </c>
      <c r="AR49" s="447">
        <v>0</v>
      </c>
      <c r="AS49" s="447">
        <v>0</v>
      </c>
      <c r="AT49" s="447">
        <v>0</v>
      </c>
      <c r="AU49" s="447">
        <v>0</v>
      </c>
      <c r="AV49" s="447">
        <v>0</v>
      </c>
      <c r="AW49" s="447">
        <v>0</v>
      </c>
      <c r="AX49" s="447">
        <v>0</v>
      </c>
      <c r="AY49" s="447">
        <v>0</v>
      </c>
      <c r="AZ49" s="447">
        <v>0</v>
      </c>
      <c r="BA49" s="447">
        <v>0</v>
      </c>
      <c r="BB49" s="447">
        <v>0</v>
      </c>
      <c r="BC49" s="447">
        <v>0</v>
      </c>
      <c r="BD49" s="447">
        <v>0</v>
      </c>
      <c r="BE49" s="447">
        <v>0</v>
      </c>
      <c r="BF49" s="447">
        <v>0</v>
      </c>
      <c r="BG49" s="447">
        <v>0</v>
      </c>
      <c r="BH49" s="447">
        <v>0</v>
      </c>
      <c r="BI49" s="447">
        <v>0</v>
      </c>
      <c r="BJ49" s="447">
        <v>0</v>
      </c>
      <c r="BK49" s="447">
        <v>0</v>
      </c>
      <c r="BL49" s="447">
        <v>0</v>
      </c>
      <c r="BM49" s="447">
        <v>0</v>
      </c>
      <c r="BN49" s="447">
        <v>0</v>
      </c>
      <c r="BO49" s="447">
        <v>0</v>
      </c>
      <c r="BP49" s="447">
        <v>0</v>
      </c>
      <c r="BQ49" s="447">
        <v>0</v>
      </c>
      <c r="BR49" s="447">
        <v>0</v>
      </c>
      <c r="BS49" s="447">
        <v>0</v>
      </c>
      <c r="BT49" s="447">
        <v>0</v>
      </c>
      <c r="BU49" s="447">
        <v>0</v>
      </c>
      <c r="BV49" s="447">
        <v>0</v>
      </c>
      <c r="BW49" s="447">
        <v>0</v>
      </c>
      <c r="BX49" s="447">
        <v>0</v>
      </c>
      <c r="BY49" s="447">
        <v>0</v>
      </c>
      <c r="BZ49" s="447">
        <v>0</v>
      </c>
      <c r="CA49" s="447">
        <v>0</v>
      </c>
      <c r="CB49" s="447">
        <v>0</v>
      </c>
      <c r="CC49" s="447">
        <v>0</v>
      </c>
      <c r="CD49" s="447">
        <v>0</v>
      </c>
      <c r="CE49" s="447">
        <v>0</v>
      </c>
      <c r="CF49" s="447">
        <v>0</v>
      </c>
      <c r="CG49" s="447">
        <v>0</v>
      </c>
      <c r="CH49" s="447">
        <v>0</v>
      </c>
      <c r="CI49" s="447">
        <v>0</v>
      </c>
      <c r="CJ49" s="447">
        <v>0</v>
      </c>
      <c r="CK49" s="447">
        <v>0</v>
      </c>
      <c r="CL49" s="447">
        <v>0</v>
      </c>
      <c r="CM49" s="447">
        <v>0</v>
      </c>
      <c r="CN49" s="447">
        <v>0</v>
      </c>
      <c r="CO49" s="447">
        <v>0</v>
      </c>
      <c r="CP49" s="447">
        <v>0</v>
      </c>
      <c r="CQ49" s="447">
        <v>0</v>
      </c>
      <c r="CR49" s="447">
        <v>0</v>
      </c>
      <c r="CS49" s="447">
        <v>0</v>
      </c>
      <c r="CT49" s="447">
        <v>0</v>
      </c>
      <c r="CU49" s="447">
        <v>1</v>
      </c>
      <c r="CV49" s="447">
        <v>1</v>
      </c>
      <c r="CW49" s="447">
        <v>1</v>
      </c>
      <c r="CX49" s="447">
        <v>1</v>
      </c>
      <c r="CY49" s="447">
        <v>1</v>
      </c>
      <c r="CZ49" s="447">
        <v>1</v>
      </c>
      <c r="DA49" s="447">
        <v>1</v>
      </c>
      <c r="DB49" s="447">
        <v>1</v>
      </c>
      <c r="DC49" s="447">
        <v>1</v>
      </c>
      <c r="DD49" s="447">
        <v>1</v>
      </c>
      <c r="DE49" s="447">
        <v>1</v>
      </c>
      <c r="DF49" s="447">
        <v>1</v>
      </c>
      <c r="DG49" s="447">
        <v>1</v>
      </c>
      <c r="DH49" s="447">
        <v>1</v>
      </c>
      <c r="DI49" s="447">
        <v>1</v>
      </c>
      <c r="DJ49" s="447">
        <v>1</v>
      </c>
      <c r="DK49" s="447">
        <v>1</v>
      </c>
      <c r="DL49" s="447">
        <v>1</v>
      </c>
      <c r="DM49" s="447">
        <v>1</v>
      </c>
      <c r="DN49" s="447">
        <v>1</v>
      </c>
      <c r="DO49" s="447">
        <v>1</v>
      </c>
      <c r="DP49" s="447">
        <v>1</v>
      </c>
      <c r="DQ49" s="447">
        <v>1</v>
      </c>
      <c r="DR49" s="447">
        <v>1</v>
      </c>
      <c r="DS49" s="447">
        <v>1</v>
      </c>
      <c r="DT49" s="447">
        <v>1</v>
      </c>
      <c r="DU49" s="447">
        <v>1</v>
      </c>
      <c r="DV49" s="447">
        <v>1</v>
      </c>
      <c r="DW49" s="447">
        <v>1</v>
      </c>
      <c r="DX49" s="447">
        <v>1</v>
      </c>
      <c r="DY49" s="447">
        <v>1</v>
      </c>
      <c r="DZ49" s="447">
        <v>1</v>
      </c>
      <c r="EA49" s="447">
        <v>1</v>
      </c>
      <c r="EB49" s="447">
        <v>1</v>
      </c>
      <c r="EC49" s="447">
        <v>1</v>
      </c>
      <c r="ED49" s="447">
        <v>1</v>
      </c>
      <c r="EE49" s="447">
        <v>1</v>
      </c>
      <c r="EF49" s="447">
        <v>1</v>
      </c>
      <c r="EG49" s="447">
        <v>1</v>
      </c>
      <c r="EH49" s="447">
        <v>1</v>
      </c>
      <c r="EI49" s="447">
        <v>1</v>
      </c>
      <c r="EJ49" s="447">
        <v>1</v>
      </c>
      <c r="EK49" s="447">
        <v>1</v>
      </c>
      <c r="EL49" s="447">
        <v>1</v>
      </c>
      <c r="EM49" s="447">
        <v>1</v>
      </c>
      <c r="EN49" s="447">
        <v>1</v>
      </c>
      <c r="EO49" s="447">
        <v>1</v>
      </c>
      <c r="EP49" s="447">
        <v>1</v>
      </c>
      <c r="EQ49" s="447">
        <v>1</v>
      </c>
      <c r="ER49" s="447">
        <v>1</v>
      </c>
      <c r="ES49" s="447">
        <v>1</v>
      </c>
      <c r="ET49" s="447">
        <v>1</v>
      </c>
      <c r="EU49" s="447">
        <v>0</v>
      </c>
      <c r="EV49" s="447">
        <v>0</v>
      </c>
      <c r="EW49" s="447">
        <v>0</v>
      </c>
      <c r="EX49" s="447">
        <v>0</v>
      </c>
      <c r="EY49" s="447">
        <v>0</v>
      </c>
      <c r="EZ49" s="447">
        <v>0</v>
      </c>
      <c r="FA49" s="447">
        <v>0</v>
      </c>
      <c r="FB49" s="447">
        <v>0</v>
      </c>
      <c r="FC49" s="447">
        <v>0</v>
      </c>
      <c r="FD49" s="447">
        <v>0</v>
      </c>
      <c r="FE49" s="447">
        <v>0</v>
      </c>
      <c r="FF49" s="447">
        <v>0</v>
      </c>
      <c r="FG49" s="447">
        <v>0</v>
      </c>
      <c r="FH49" s="447">
        <v>0</v>
      </c>
      <c r="FI49" s="447">
        <v>0</v>
      </c>
      <c r="FJ49" s="447">
        <v>0</v>
      </c>
      <c r="FK49" s="447">
        <v>0</v>
      </c>
      <c r="FL49" s="447">
        <v>0</v>
      </c>
      <c r="FM49" s="447">
        <v>0</v>
      </c>
      <c r="FN49" s="447">
        <v>0</v>
      </c>
      <c r="FO49" s="447">
        <v>0</v>
      </c>
      <c r="FP49" s="447">
        <v>0</v>
      </c>
      <c r="FQ49" s="447">
        <v>0</v>
      </c>
      <c r="FR49" s="447">
        <v>0</v>
      </c>
      <c r="FS49" s="447">
        <v>0</v>
      </c>
      <c r="FT49" s="447">
        <v>0</v>
      </c>
      <c r="FU49" s="447">
        <v>0</v>
      </c>
      <c r="FV49" s="447">
        <v>0</v>
      </c>
      <c r="FW49" s="447">
        <v>0</v>
      </c>
      <c r="FX49" s="447">
        <v>0</v>
      </c>
      <c r="FY49" s="447">
        <v>0</v>
      </c>
      <c r="FZ49" s="447">
        <v>0</v>
      </c>
      <c r="GA49" s="447">
        <v>0</v>
      </c>
      <c r="GB49" s="447">
        <v>0</v>
      </c>
      <c r="GC49" s="447">
        <v>0</v>
      </c>
      <c r="GD49" s="447">
        <v>0</v>
      </c>
      <c r="GE49" s="447">
        <v>0</v>
      </c>
      <c r="GF49" s="448">
        <v>0</v>
      </c>
    </row>
    <row r="50" spans="2:188" s="274" customFormat="1" ht="14.1" customHeight="1" x14ac:dyDescent="0.25">
      <c r="B50" s="439" t="s">
        <v>125</v>
      </c>
      <c r="C50" s="447">
        <v>0</v>
      </c>
      <c r="D50" s="447">
        <v>0</v>
      </c>
      <c r="E50" s="447">
        <v>0</v>
      </c>
      <c r="F50" s="447">
        <v>0</v>
      </c>
      <c r="G50" s="447">
        <v>0</v>
      </c>
      <c r="H50" s="447">
        <v>0</v>
      </c>
      <c r="I50" s="447">
        <v>0</v>
      </c>
      <c r="J50" s="447">
        <v>0</v>
      </c>
      <c r="K50" s="447">
        <v>0</v>
      </c>
      <c r="L50" s="447">
        <v>0</v>
      </c>
      <c r="M50" s="447">
        <v>0</v>
      </c>
      <c r="N50" s="447">
        <v>0</v>
      </c>
      <c r="O50" s="447">
        <v>0</v>
      </c>
      <c r="P50" s="447">
        <v>0</v>
      </c>
      <c r="Q50" s="447">
        <v>0</v>
      </c>
      <c r="R50" s="447">
        <v>0</v>
      </c>
      <c r="S50" s="447">
        <v>0</v>
      </c>
      <c r="T50" s="447">
        <v>0</v>
      </c>
      <c r="U50" s="447">
        <v>0</v>
      </c>
      <c r="V50" s="447">
        <v>0</v>
      </c>
      <c r="W50" s="447">
        <v>0</v>
      </c>
      <c r="X50" s="447">
        <v>0</v>
      </c>
      <c r="Y50" s="447">
        <v>0</v>
      </c>
      <c r="Z50" s="447">
        <v>0</v>
      </c>
      <c r="AA50" s="447">
        <v>0</v>
      </c>
      <c r="AB50" s="447">
        <v>0</v>
      </c>
      <c r="AC50" s="447">
        <v>0</v>
      </c>
      <c r="AD50" s="447">
        <v>0</v>
      </c>
      <c r="AE50" s="447">
        <v>0</v>
      </c>
      <c r="AF50" s="447">
        <v>0</v>
      </c>
      <c r="AG50" s="447">
        <v>0</v>
      </c>
      <c r="AH50" s="447">
        <v>0</v>
      </c>
      <c r="AI50" s="447">
        <v>0</v>
      </c>
      <c r="AJ50" s="447">
        <v>0</v>
      </c>
      <c r="AK50" s="447">
        <v>0</v>
      </c>
      <c r="AL50" s="447">
        <v>0</v>
      </c>
      <c r="AM50" s="447">
        <v>0</v>
      </c>
      <c r="AN50" s="447">
        <v>0</v>
      </c>
      <c r="AO50" s="447">
        <v>0</v>
      </c>
      <c r="AP50" s="447">
        <v>0</v>
      </c>
      <c r="AQ50" s="447">
        <v>0</v>
      </c>
      <c r="AR50" s="447">
        <v>0</v>
      </c>
      <c r="AS50" s="447">
        <v>0</v>
      </c>
      <c r="AT50" s="447">
        <v>0</v>
      </c>
      <c r="AU50" s="447">
        <v>0</v>
      </c>
      <c r="AV50" s="447">
        <v>0</v>
      </c>
      <c r="AW50" s="447">
        <v>0</v>
      </c>
      <c r="AX50" s="447">
        <v>0</v>
      </c>
      <c r="AY50" s="447">
        <v>0</v>
      </c>
      <c r="AZ50" s="447">
        <v>0</v>
      </c>
      <c r="BA50" s="447">
        <v>0</v>
      </c>
      <c r="BB50" s="447">
        <v>0</v>
      </c>
      <c r="BC50" s="447">
        <v>0</v>
      </c>
      <c r="BD50" s="447">
        <v>0</v>
      </c>
      <c r="BE50" s="447">
        <v>0</v>
      </c>
      <c r="BF50" s="447">
        <v>0</v>
      </c>
      <c r="BG50" s="447">
        <v>0</v>
      </c>
      <c r="BH50" s="447">
        <v>0</v>
      </c>
      <c r="BI50" s="447">
        <v>0</v>
      </c>
      <c r="BJ50" s="447">
        <v>0</v>
      </c>
      <c r="BK50" s="447">
        <v>0</v>
      </c>
      <c r="BL50" s="447">
        <v>0</v>
      </c>
      <c r="BM50" s="447">
        <v>0</v>
      </c>
      <c r="BN50" s="447">
        <v>0</v>
      </c>
      <c r="BO50" s="447">
        <v>0</v>
      </c>
      <c r="BP50" s="447">
        <v>0</v>
      </c>
      <c r="BQ50" s="447">
        <v>0</v>
      </c>
      <c r="BR50" s="447">
        <v>0</v>
      </c>
      <c r="BS50" s="447">
        <v>0</v>
      </c>
      <c r="BT50" s="447">
        <v>0</v>
      </c>
      <c r="BU50" s="447">
        <v>0</v>
      </c>
      <c r="BV50" s="447">
        <v>0</v>
      </c>
      <c r="BW50" s="447">
        <v>0</v>
      </c>
      <c r="BX50" s="447">
        <v>0</v>
      </c>
      <c r="BY50" s="447">
        <v>0</v>
      </c>
      <c r="BZ50" s="447">
        <v>0</v>
      </c>
      <c r="CA50" s="447">
        <v>0</v>
      </c>
      <c r="CB50" s="447">
        <v>0</v>
      </c>
      <c r="CC50" s="447">
        <v>0</v>
      </c>
      <c r="CD50" s="447">
        <v>0</v>
      </c>
      <c r="CE50" s="447">
        <v>0</v>
      </c>
      <c r="CF50" s="447">
        <v>0</v>
      </c>
      <c r="CG50" s="447">
        <v>0</v>
      </c>
      <c r="CH50" s="447">
        <v>0</v>
      </c>
      <c r="CI50" s="447">
        <v>0</v>
      </c>
      <c r="CJ50" s="447">
        <v>0</v>
      </c>
      <c r="CK50" s="447">
        <v>0</v>
      </c>
      <c r="CL50" s="447">
        <v>0</v>
      </c>
      <c r="CM50" s="447">
        <v>0</v>
      </c>
      <c r="CN50" s="447">
        <v>0</v>
      </c>
      <c r="CO50" s="447">
        <v>0</v>
      </c>
      <c r="CP50" s="447">
        <v>0</v>
      </c>
      <c r="CQ50" s="447">
        <v>0</v>
      </c>
      <c r="CR50" s="447">
        <v>0</v>
      </c>
      <c r="CS50" s="447">
        <v>0</v>
      </c>
      <c r="CT50" s="447">
        <v>0</v>
      </c>
      <c r="CU50" s="447">
        <v>1</v>
      </c>
      <c r="CV50" s="447">
        <v>1</v>
      </c>
      <c r="CW50" s="447">
        <v>1</v>
      </c>
      <c r="CX50" s="447">
        <v>1</v>
      </c>
      <c r="CY50" s="447">
        <v>1</v>
      </c>
      <c r="CZ50" s="447">
        <v>1</v>
      </c>
      <c r="DA50" s="447">
        <v>1</v>
      </c>
      <c r="DB50" s="447">
        <v>1</v>
      </c>
      <c r="DC50" s="447">
        <v>1</v>
      </c>
      <c r="DD50" s="447">
        <v>1</v>
      </c>
      <c r="DE50" s="447">
        <v>1</v>
      </c>
      <c r="DF50" s="447">
        <v>1</v>
      </c>
      <c r="DG50" s="447">
        <v>1</v>
      </c>
      <c r="DH50" s="447">
        <v>1</v>
      </c>
      <c r="DI50" s="447">
        <v>1</v>
      </c>
      <c r="DJ50" s="447">
        <v>1</v>
      </c>
      <c r="DK50" s="447">
        <v>1</v>
      </c>
      <c r="DL50" s="447">
        <v>1</v>
      </c>
      <c r="DM50" s="447">
        <v>1</v>
      </c>
      <c r="DN50" s="447">
        <v>1</v>
      </c>
      <c r="DO50" s="447">
        <v>1</v>
      </c>
      <c r="DP50" s="447">
        <v>1</v>
      </c>
      <c r="DQ50" s="447">
        <v>1</v>
      </c>
      <c r="DR50" s="447">
        <v>1</v>
      </c>
      <c r="DS50" s="447">
        <v>1</v>
      </c>
      <c r="DT50" s="447">
        <v>1</v>
      </c>
      <c r="DU50" s="447">
        <v>1</v>
      </c>
      <c r="DV50" s="447">
        <v>1</v>
      </c>
      <c r="DW50" s="447">
        <v>1</v>
      </c>
      <c r="DX50" s="447">
        <v>1</v>
      </c>
      <c r="DY50" s="447">
        <v>1</v>
      </c>
      <c r="DZ50" s="447">
        <v>1</v>
      </c>
      <c r="EA50" s="447">
        <v>1</v>
      </c>
      <c r="EB50" s="447">
        <v>1</v>
      </c>
      <c r="EC50" s="447">
        <v>1</v>
      </c>
      <c r="ED50" s="447">
        <v>1</v>
      </c>
      <c r="EE50" s="447">
        <v>1</v>
      </c>
      <c r="EF50" s="447">
        <v>1</v>
      </c>
      <c r="EG50" s="447">
        <v>1</v>
      </c>
      <c r="EH50" s="447">
        <v>1</v>
      </c>
      <c r="EI50" s="447">
        <v>1</v>
      </c>
      <c r="EJ50" s="447">
        <v>1</v>
      </c>
      <c r="EK50" s="447">
        <v>1</v>
      </c>
      <c r="EL50" s="447">
        <v>1</v>
      </c>
      <c r="EM50" s="447">
        <v>1</v>
      </c>
      <c r="EN50" s="447">
        <v>1</v>
      </c>
      <c r="EO50" s="447">
        <v>1</v>
      </c>
      <c r="EP50" s="447">
        <v>1</v>
      </c>
      <c r="EQ50" s="447">
        <v>1</v>
      </c>
      <c r="ER50" s="447">
        <v>1</v>
      </c>
      <c r="ES50" s="447">
        <v>1</v>
      </c>
      <c r="ET50" s="447">
        <v>1</v>
      </c>
      <c r="EU50" s="447">
        <v>0</v>
      </c>
      <c r="EV50" s="447">
        <v>0</v>
      </c>
      <c r="EW50" s="447">
        <v>0</v>
      </c>
      <c r="EX50" s="447">
        <v>0</v>
      </c>
      <c r="EY50" s="447">
        <v>0</v>
      </c>
      <c r="EZ50" s="447">
        <v>0</v>
      </c>
      <c r="FA50" s="447">
        <v>0</v>
      </c>
      <c r="FB50" s="447">
        <v>0</v>
      </c>
      <c r="FC50" s="447">
        <v>0</v>
      </c>
      <c r="FD50" s="447">
        <v>0</v>
      </c>
      <c r="FE50" s="447">
        <v>0</v>
      </c>
      <c r="FF50" s="447">
        <v>0</v>
      </c>
      <c r="FG50" s="447">
        <v>0</v>
      </c>
      <c r="FH50" s="447">
        <v>0</v>
      </c>
      <c r="FI50" s="447">
        <v>0</v>
      </c>
      <c r="FJ50" s="447">
        <v>0</v>
      </c>
      <c r="FK50" s="447">
        <v>0</v>
      </c>
      <c r="FL50" s="447">
        <v>0</v>
      </c>
      <c r="FM50" s="447">
        <v>0</v>
      </c>
      <c r="FN50" s="447">
        <v>0</v>
      </c>
      <c r="FO50" s="447">
        <v>0</v>
      </c>
      <c r="FP50" s="447">
        <v>0</v>
      </c>
      <c r="FQ50" s="447">
        <v>0</v>
      </c>
      <c r="FR50" s="447">
        <v>0</v>
      </c>
      <c r="FS50" s="447">
        <v>0</v>
      </c>
      <c r="FT50" s="447">
        <v>0</v>
      </c>
      <c r="FU50" s="447">
        <v>0</v>
      </c>
      <c r="FV50" s="447">
        <v>0</v>
      </c>
      <c r="FW50" s="447">
        <v>0</v>
      </c>
      <c r="FX50" s="447">
        <v>0</v>
      </c>
      <c r="FY50" s="447">
        <v>0</v>
      </c>
      <c r="FZ50" s="447">
        <v>0</v>
      </c>
      <c r="GA50" s="447">
        <v>0</v>
      </c>
      <c r="GB50" s="447">
        <v>0</v>
      </c>
      <c r="GC50" s="447">
        <v>0</v>
      </c>
      <c r="GD50" s="447">
        <v>0</v>
      </c>
      <c r="GE50" s="447">
        <v>0</v>
      </c>
      <c r="GF50" s="448">
        <v>0</v>
      </c>
    </row>
    <row r="51" spans="2:188" s="274" customFormat="1" ht="14.1" customHeight="1" x14ac:dyDescent="0.25">
      <c r="B51" s="439" t="s">
        <v>22</v>
      </c>
      <c r="C51" s="447">
        <v>0</v>
      </c>
      <c r="D51" s="447">
        <v>0</v>
      </c>
      <c r="E51" s="447">
        <v>0</v>
      </c>
      <c r="F51" s="447">
        <v>0</v>
      </c>
      <c r="G51" s="447">
        <v>0</v>
      </c>
      <c r="H51" s="447">
        <v>0</v>
      </c>
      <c r="I51" s="447">
        <v>0</v>
      </c>
      <c r="J51" s="447">
        <v>0</v>
      </c>
      <c r="K51" s="447">
        <v>0</v>
      </c>
      <c r="L51" s="447">
        <v>0</v>
      </c>
      <c r="M51" s="447">
        <v>0</v>
      </c>
      <c r="N51" s="447">
        <v>0</v>
      </c>
      <c r="O51" s="447">
        <v>0</v>
      </c>
      <c r="P51" s="447">
        <v>0</v>
      </c>
      <c r="Q51" s="447">
        <v>0</v>
      </c>
      <c r="R51" s="447">
        <v>0</v>
      </c>
      <c r="S51" s="447">
        <v>0</v>
      </c>
      <c r="T51" s="447">
        <v>0</v>
      </c>
      <c r="U51" s="447">
        <v>0</v>
      </c>
      <c r="V51" s="447">
        <v>0</v>
      </c>
      <c r="W51" s="447">
        <v>0</v>
      </c>
      <c r="X51" s="447">
        <v>0</v>
      </c>
      <c r="Y51" s="447">
        <v>0</v>
      </c>
      <c r="Z51" s="447">
        <v>0</v>
      </c>
      <c r="AA51" s="447">
        <v>0</v>
      </c>
      <c r="AB51" s="447">
        <v>0</v>
      </c>
      <c r="AC51" s="447">
        <v>0</v>
      </c>
      <c r="AD51" s="447">
        <v>0</v>
      </c>
      <c r="AE51" s="447">
        <v>0</v>
      </c>
      <c r="AF51" s="447">
        <v>0</v>
      </c>
      <c r="AG51" s="447">
        <v>0</v>
      </c>
      <c r="AH51" s="447">
        <v>0</v>
      </c>
      <c r="AI51" s="447">
        <v>0</v>
      </c>
      <c r="AJ51" s="447">
        <v>0</v>
      </c>
      <c r="AK51" s="447">
        <v>0</v>
      </c>
      <c r="AL51" s="447">
        <v>0</v>
      </c>
      <c r="AM51" s="447">
        <v>0</v>
      </c>
      <c r="AN51" s="447">
        <v>0</v>
      </c>
      <c r="AO51" s="447">
        <v>0</v>
      </c>
      <c r="AP51" s="447">
        <v>0</v>
      </c>
      <c r="AQ51" s="447">
        <v>0</v>
      </c>
      <c r="AR51" s="447">
        <v>0</v>
      </c>
      <c r="AS51" s="447">
        <v>0</v>
      </c>
      <c r="AT51" s="447">
        <v>0</v>
      </c>
      <c r="AU51" s="447">
        <v>0</v>
      </c>
      <c r="AV51" s="447">
        <v>0</v>
      </c>
      <c r="AW51" s="447">
        <v>0</v>
      </c>
      <c r="AX51" s="447">
        <v>0</v>
      </c>
      <c r="AY51" s="447">
        <v>0</v>
      </c>
      <c r="AZ51" s="447">
        <v>0</v>
      </c>
      <c r="BA51" s="447">
        <v>0</v>
      </c>
      <c r="BB51" s="447">
        <v>0</v>
      </c>
      <c r="BC51" s="447">
        <v>0</v>
      </c>
      <c r="BD51" s="447">
        <v>0</v>
      </c>
      <c r="BE51" s="447">
        <v>0</v>
      </c>
      <c r="BF51" s="447">
        <v>0</v>
      </c>
      <c r="BG51" s="447">
        <v>1</v>
      </c>
      <c r="BH51" s="447">
        <v>0</v>
      </c>
      <c r="BI51" s="447">
        <v>0</v>
      </c>
      <c r="BJ51" s="447">
        <v>0</v>
      </c>
      <c r="BK51" s="447">
        <v>0</v>
      </c>
      <c r="BL51" s="447">
        <v>0</v>
      </c>
      <c r="BM51" s="447">
        <v>0</v>
      </c>
      <c r="BN51" s="447">
        <v>0</v>
      </c>
      <c r="BO51" s="447">
        <v>0</v>
      </c>
      <c r="BP51" s="447">
        <v>0</v>
      </c>
      <c r="BQ51" s="447">
        <v>0</v>
      </c>
      <c r="BR51" s="447">
        <v>0</v>
      </c>
      <c r="BS51" s="447">
        <v>0</v>
      </c>
      <c r="BT51" s="447">
        <v>0</v>
      </c>
      <c r="BU51" s="447">
        <v>0</v>
      </c>
      <c r="BV51" s="447">
        <v>0</v>
      </c>
      <c r="BW51" s="447">
        <v>0</v>
      </c>
      <c r="BX51" s="447">
        <v>1</v>
      </c>
      <c r="BY51" s="447">
        <v>1</v>
      </c>
      <c r="BZ51" s="447">
        <v>1</v>
      </c>
      <c r="CA51" s="447">
        <v>1</v>
      </c>
      <c r="CB51" s="447">
        <v>1</v>
      </c>
      <c r="CC51" s="447">
        <v>1</v>
      </c>
      <c r="CD51" s="447">
        <v>1</v>
      </c>
      <c r="CE51" s="447">
        <v>1</v>
      </c>
      <c r="CF51" s="447">
        <v>1</v>
      </c>
      <c r="CG51" s="447">
        <v>1</v>
      </c>
      <c r="CH51" s="447">
        <v>1</v>
      </c>
      <c r="CI51" s="447">
        <v>1</v>
      </c>
      <c r="CJ51" s="447">
        <v>1</v>
      </c>
      <c r="CK51" s="447">
        <v>1</v>
      </c>
      <c r="CL51" s="447">
        <v>1</v>
      </c>
      <c r="CM51" s="447">
        <v>1</v>
      </c>
      <c r="CN51" s="447">
        <v>1</v>
      </c>
      <c r="CO51" s="447">
        <v>1</v>
      </c>
      <c r="CP51" s="447">
        <v>1</v>
      </c>
      <c r="CQ51" s="447">
        <v>1</v>
      </c>
      <c r="CR51" s="447">
        <v>1</v>
      </c>
      <c r="CS51" s="447">
        <v>1</v>
      </c>
      <c r="CT51" s="447">
        <v>1</v>
      </c>
      <c r="CU51" s="447">
        <v>1</v>
      </c>
      <c r="CV51" s="447">
        <v>1</v>
      </c>
      <c r="CW51" s="447">
        <v>1</v>
      </c>
      <c r="CX51" s="447">
        <v>1</v>
      </c>
      <c r="CY51" s="447">
        <v>1</v>
      </c>
      <c r="CZ51" s="447">
        <v>1</v>
      </c>
      <c r="DA51" s="447">
        <v>1</v>
      </c>
      <c r="DB51" s="447">
        <v>1</v>
      </c>
      <c r="DC51" s="447">
        <v>1</v>
      </c>
      <c r="DD51" s="447">
        <v>1</v>
      </c>
      <c r="DE51" s="447">
        <v>1</v>
      </c>
      <c r="DF51" s="447">
        <v>1</v>
      </c>
      <c r="DG51" s="447">
        <v>1</v>
      </c>
      <c r="DH51" s="447">
        <v>1</v>
      </c>
      <c r="DI51" s="447">
        <v>1</v>
      </c>
      <c r="DJ51" s="447">
        <v>1</v>
      </c>
      <c r="DK51" s="447">
        <v>1</v>
      </c>
      <c r="DL51" s="447">
        <v>1</v>
      </c>
      <c r="DM51" s="447">
        <v>1</v>
      </c>
      <c r="DN51" s="447">
        <v>1</v>
      </c>
      <c r="DO51" s="447">
        <v>1</v>
      </c>
      <c r="DP51" s="447">
        <v>1</v>
      </c>
      <c r="DQ51" s="447">
        <v>1</v>
      </c>
      <c r="DR51" s="447">
        <v>1</v>
      </c>
      <c r="DS51" s="447">
        <v>1</v>
      </c>
      <c r="DT51" s="447">
        <v>1</v>
      </c>
      <c r="DU51" s="447">
        <v>1</v>
      </c>
      <c r="DV51" s="447">
        <v>1</v>
      </c>
      <c r="DW51" s="447">
        <v>1</v>
      </c>
      <c r="DX51" s="447">
        <v>1</v>
      </c>
      <c r="DY51" s="447">
        <v>1</v>
      </c>
      <c r="DZ51" s="447">
        <v>1</v>
      </c>
      <c r="EA51" s="447">
        <v>1</v>
      </c>
      <c r="EB51" s="447">
        <v>1</v>
      </c>
      <c r="EC51" s="447">
        <v>1</v>
      </c>
      <c r="ED51" s="447">
        <v>0</v>
      </c>
      <c r="EE51" s="447">
        <v>0</v>
      </c>
      <c r="EF51" s="447">
        <v>0</v>
      </c>
      <c r="EG51" s="447">
        <v>0</v>
      </c>
      <c r="EH51" s="447">
        <v>1</v>
      </c>
      <c r="EI51" s="447">
        <v>1</v>
      </c>
      <c r="EJ51" s="447">
        <v>1</v>
      </c>
      <c r="EK51" s="447">
        <v>1</v>
      </c>
      <c r="EL51" s="447">
        <v>1</v>
      </c>
      <c r="EM51" s="447">
        <v>1</v>
      </c>
      <c r="EN51" s="447">
        <v>1</v>
      </c>
      <c r="EO51" s="447">
        <v>1</v>
      </c>
      <c r="EP51" s="447">
        <v>1</v>
      </c>
      <c r="EQ51" s="447">
        <v>1</v>
      </c>
      <c r="ER51" s="447">
        <v>1</v>
      </c>
      <c r="ES51" s="447">
        <v>1</v>
      </c>
      <c r="ET51" s="447">
        <v>1</v>
      </c>
      <c r="EU51" s="447">
        <v>0</v>
      </c>
      <c r="EV51" s="447">
        <v>0</v>
      </c>
      <c r="EW51" s="447">
        <v>0</v>
      </c>
      <c r="EX51" s="447">
        <v>0</v>
      </c>
      <c r="EY51" s="447">
        <v>0</v>
      </c>
      <c r="EZ51" s="447">
        <v>0</v>
      </c>
      <c r="FA51" s="447">
        <v>0</v>
      </c>
      <c r="FB51" s="447">
        <v>0</v>
      </c>
      <c r="FC51" s="447">
        <v>0</v>
      </c>
      <c r="FD51" s="447">
        <v>0</v>
      </c>
      <c r="FE51" s="447">
        <v>0</v>
      </c>
      <c r="FF51" s="447">
        <v>0</v>
      </c>
      <c r="FG51" s="447">
        <v>0</v>
      </c>
      <c r="FH51" s="447">
        <v>0</v>
      </c>
      <c r="FI51" s="447">
        <v>0</v>
      </c>
      <c r="FJ51" s="447">
        <v>0</v>
      </c>
      <c r="FK51" s="447">
        <v>0</v>
      </c>
      <c r="FL51" s="447">
        <v>0</v>
      </c>
      <c r="FM51" s="447">
        <v>0</v>
      </c>
      <c r="FN51" s="447">
        <v>0</v>
      </c>
      <c r="FO51" s="447">
        <v>0</v>
      </c>
      <c r="FP51" s="447">
        <v>0</v>
      </c>
      <c r="FQ51" s="447">
        <v>0</v>
      </c>
      <c r="FR51" s="447">
        <v>0</v>
      </c>
      <c r="FS51" s="447">
        <v>0</v>
      </c>
      <c r="FT51" s="447">
        <v>0</v>
      </c>
      <c r="FU51" s="447">
        <v>0</v>
      </c>
      <c r="FV51" s="447">
        <v>0</v>
      </c>
      <c r="FW51" s="447">
        <v>0</v>
      </c>
      <c r="FX51" s="447">
        <v>0</v>
      </c>
      <c r="FY51" s="447">
        <v>0</v>
      </c>
      <c r="FZ51" s="447">
        <v>0</v>
      </c>
      <c r="GA51" s="447">
        <v>0</v>
      </c>
      <c r="GB51" s="447">
        <v>0</v>
      </c>
      <c r="GC51" s="447">
        <v>0</v>
      </c>
      <c r="GD51" s="447">
        <v>0</v>
      </c>
      <c r="GE51" s="447">
        <v>0</v>
      </c>
      <c r="GF51" s="448">
        <v>0</v>
      </c>
    </row>
    <row r="52" spans="2:188" s="274" customFormat="1" ht="14.1" customHeight="1" x14ac:dyDescent="0.25">
      <c r="B52" s="439" t="s">
        <v>23</v>
      </c>
      <c r="C52" s="447">
        <v>0</v>
      </c>
      <c r="D52" s="447">
        <v>0</v>
      </c>
      <c r="E52" s="447">
        <v>0</v>
      </c>
      <c r="F52" s="447">
        <v>0</v>
      </c>
      <c r="G52" s="447">
        <v>0</v>
      </c>
      <c r="H52" s="447">
        <v>0</v>
      </c>
      <c r="I52" s="447">
        <v>0</v>
      </c>
      <c r="J52" s="447">
        <v>0</v>
      </c>
      <c r="K52" s="447">
        <v>0</v>
      </c>
      <c r="L52" s="447">
        <v>0</v>
      </c>
      <c r="M52" s="447">
        <v>0</v>
      </c>
      <c r="N52" s="447">
        <v>0</v>
      </c>
      <c r="O52" s="447">
        <v>0</v>
      </c>
      <c r="P52" s="447">
        <v>0</v>
      </c>
      <c r="Q52" s="447">
        <v>0</v>
      </c>
      <c r="R52" s="447">
        <v>0</v>
      </c>
      <c r="S52" s="447">
        <v>0</v>
      </c>
      <c r="T52" s="447">
        <v>0</v>
      </c>
      <c r="U52" s="447">
        <v>0</v>
      </c>
      <c r="V52" s="447">
        <v>0</v>
      </c>
      <c r="W52" s="447">
        <v>0</v>
      </c>
      <c r="X52" s="447">
        <v>0</v>
      </c>
      <c r="Y52" s="447">
        <v>0</v>
      </c>
      <c r="Z52" s="447">
        <v>0</v>
      </c>
      <c r="AA52" s="447">
        <v>0</v>
      </c>
      <c r="AB52" s="447">
        <v>0</v>
      </c>
      <c r="AC52" s="447">
        <v>0</v>
      </c>
      <c r="AD52" s="447">
        <v>0</v>
      </c>
      <c r="AE52" s="447">
        <v>0</v>
      </c>
      <c r="AF52" s="447">
        <v>0</v>
      </c>
      <c r="AG52" s="447">
        <v>0</v>
      </c>
      <c r="AH52" s="447">
        <v>0</v>
      </c>
      <c r="AI52" s="447">
        <v>0</v>
      </c>
      <c r="AJ52" s="447">
        <v>0</v>
      </c>
      <c r="AK52" s="447">
        <v>0</v>
      </c>
      <c r="AL52" s="447">
        <v>0</v>
      </c>
      <c r="AM52" s="447">
        <v>0</v>
      </c>
      <c r="AN52" s="447">
        <v>0</v>
      </c>
      <c r="AO52" s="447">
        <v>0</v>
      </c>
      <c r="AP52" s="447">
        <v>0</v>
      </c>
      <c r="AQ52" s="447">
        <v>0</v>
      </c>
      <c r="AR52" s="447">
        <v>0</v>
      </c>
      <c r="AS52" s="447">
        <v>0</v>
      </c>
      <c r="AT52" s="447">
        <v>0</v>
      </c>
      <c r="AU52" s="447">
        <v>0</v>
      </c>
      <c r="AV52" s="447">
        <v>0</v>
      </c>
      <c r="AW52" s="447">
        <v>0</v>
      </c>
      <c r="AX52" s="447">
        <v>0</v>
      </c>
      <c r="AY52" s="447">
        <v>0</v>
      </c>
      <c r="AZ52" s="447">
        <v>0</v>
      </c>
      <c r="BA52" s="447">
        <v>0</v>
      </c>
      <c r="BB52" s="447">
        <v>0</v>
      </c>
      <c r="BC52" s="447">
        <v>0</v>
      </c>
      <c r="BD52" s="447">
        <v>0</v>
      </c>
      <c r="BE52" s="447">
        <v>0</v>
      </c>
      <c r="BF52" s="447">
        <v>0</v>
      </c>
      <c r="BG52" s="447">
        <v>0</v>
      </c>
      <c r="BH52" s="447">
        <v>0</v>
      </c>
      <c r="BI52" s="447">
        <v>0</v>
      </c>
      <c r="BJ52" s="447">
        <v>0</v>
      </c>
      <c r="BK52" s="447">
        <v>0</v>
      </c>
      <c r="BL52" s="447">
        <v>0</v>
      </c>
      <c r="BM52" s="447">
        <v>0</v>
      </c>
      <c r="BN52" s="447">
        <v>0</v>
      </c>
      <c r="BO52" s="447">
        <v>0</v>
      </c>
      <c r="BP52" s="447">
        <v>0</v>
      </c>
      <c r="BQ52" s="447">
        <v>0</v>
      </c>
      <c r="BR52" s="447">
        <v>0</v>
      </c>
      <c r="BS52" s="447">
        <v>0</v>
      </c>
      <c r="BT52" s="447">
        <v>0</v>
      </c>
      <c r="BU52" s="447">
        <v>0</v>
      </c>
      <c r="BV52" s="447">
        <v>0</v>
      </c>
      <c r="BW52" s="447">
        <v>0</v>
      </c>
      <c r="BX52" s="447">
        <v>0</v>
      </c>
      <c r="BY52" s="447">
        <v>0</v>
      </c>
      <c r="BZ52" s="447">
        <v>0</v>
      </c>
      <c r="CA52" s="447">
        <v>0</v>
      </c>
      <c r="CB52" s="447">
        <v>0</v>
      </c>
      <c r="CC52" s="447">
        <v>0</v>
      </c>
      <c r="CD52" s="447">
        <v>0</v>
      </c>
      <c r="CE52" s="447">
        <v>0</v>
      </c>
      <c r="CF52" s="447">
        <v>0</v>
      </c>
      <c r="CG52" s="447">
        <v>0</v>
      </c>
      <c r="CH52" s="447">
        <v>0</v>
      </c>
      <c r="CI52" s="447">
        <v>0</v>
      </c>
      <c r="CJ52" s="447">
        <v>0</v>
      </c>
      <c r="CK52" s="447">
        <v>0</v>
      </c>
      <c r="CL52" s="447">
        <v>0</v>
      </c>
      <c r="CM52" s="447">
        <v>0</v>
      </c>
      <c r="CN52" s="447">
        <v>0</v>
      </c>
      <c r="CO52" s="447">
        <v>0</v>
      </c>
      <c r="CP52" s="447">
        <v>0</v>
      </c>
      <c r="CQ52" s="447">
        <v>0</v>
      </c>
      <c r="CR52" s="447">
        <v>0</v>
      </c>
      <c r="CS52" s="447">
        <v>0</v>
      </c>
      <c r="CT52" s="447">
        <v>0</v>
      </c>
      <c r="CU52" s="447">
        <v>0</v>
      </c>
      <c r="CV52" s="447">
        <v>0</v>
      </c>
      <c r="CW52" s="447">
        <v>0</v>
      </c>
      <c r="CX52" s="447">
        <v>1</v>
      </c>
      <c r="CY52" s="447">
        <v>1</v>
      </c>
      <c r="CZ52" s="447">
        <v>1</v>
      </c>
      <c r="DA52" s="447">
        <v>1</v>
      </c>
      <c r="DB52" s="447">
        <v>1</v>
      </c>
      <c r="DC52" s="447">
        <v>1</v>
      </c>
      <c r="DD52" s="447">
        <v>1</v>
      </c>
      <c r="DE52" s="447">
        <v>1</v>
      </c>
      <c r="DF52" s="447">
        <v>1</v>
      </c>
      <c r="DG52" s="447">
        <v>1</v>
      </c>
      <c r="DH52" s="447">
        <v>1</v>
      </c>
      <c r="DI52" s="447">
        <v>1</v>
      </c>
      <c r="DJ52" s="447">
        <v>1</v>
      </c>
      <c r="DK52" s="447">
        <v>1</v>
      </c>
      <c r="DL52" s="447">
        <v>1</v>
      </c>
      <c r="DM52" s="447">
        <v>1</v>
      </c>
      <c r="DN52" s="447">
        <v>1</v>
      </c>
      <c r="DO52" s="447">
        <v>1</v>
      </c>
      <c r="DP52" s="447">
        <v>1</v>
      </c>
      <c r="DQ52" s="447">
        <v>1</v>
      </c>
      <c r="DR52" s="447">
        <v>1</v>
      </c>
      <c r="DS52" s="447">
        <v>1</v>
      </c>
      <c r="DT52" s="447">
        <v>1</v>
      </c>
      <c r="DU52" s="447">
        <v>1</v>
      </c>
      <c r="DV52" s="447">
        <v>1</v>
      </c>
      <c r="DW52" s="447">
        <v>1</v>
      </c>
      <c r="DX52" s="447">
        <v>1</v>
      </c>
      <c r="DY52" s="447">
        <v>1</v>
      </c>
      <c r="DZ52" s="447">
        <v>1</v>
      </c>
      <c r="EA52" s="447">
        <v>2</v>
      </c>
      <c r="EB52" s="447">
        <v>2</v>
      </c>
      <c r="EC52" s="447">
        <v>2</v>
      </c>
      <c r="ED52" s="447">
        <v>2</v>
      </c>
      <c r="EE52" s="447">
        <v>2</v>
      </c>
      <c r="EF52" s="447">
        <v>2</v>
      </c>
      <c r="EG52" s="447">
        <v>2</v>
      </c>
      <c r="EH52" s="447">
        <v>2</v>
      </c>
      <c r="EI52" s="447">
        <v>2</v>
      </c>
      <c r="EJ52" s="447">
        <v>2</v>
      </c>
      <c r="EK52" s="447">
        <v>2</v>
      </c>
      <c r="EL52" s="447">
        <v>2</v>
      </c>
      <c r="EM52" s="447">
        <v>2</v>
      </c>
      <c r="EN52" s="447">
        <v>2</v>
      </c>
      <c r="EO52" s="447">
        <v>2</v>
      </c>
      <c r="EP52" s="447">
        <v>2</v>
      </c>
      <c r="EQ52" s="447">
        <v>2</v>
      </c>
      <c r="ER52" s="447">
        <v>2</v>
      </c>
      <c r="ES52" s="447">
        <v>2</v>
      </c>
      <c r="ET52" s="447">
        <v>2</v>
      </c>
      <c r="EU52" s="447">
        <v>0</v>
      </c>
      <c r="EV52" s="447">
        <v>0</v>
      </c>
      <c r="EW52" s="447">
        <v>0</v>
      </c>
      <c r="EX52" s="447">
        <v>0</v>
      </c>
      <c r="EY52" s="447">
        <v>0</v>
      </c>
      <c r="EZ52" s="447">
        <v>0</v>
      </c>
      <c r="FA52" s="447">
        <v>0</v>
      </c>
      <c r="FB52" s="447">
        <v>0</v>
      </c>
      <c r="FC52" s="447">
        <v>0</v>
      </c>
      <c r="FD52" s="447">
        <v>0</v>
      </c>
      <c r="FE52" s="447">
        <v>0</v>
      </c>
      <c r="FF52" s="447">
        <v>0</v>
      </c>
      <c r="FG52" s="447">
        <v>0</v>
      </c>
      <c r="FH52" s="447">
        <v>0</v>
      </c>
      <c r="FI52" s="447">
        <v>0</v>
      </c>
      <c r="FJ52" s="447">
        <v>0</v>
      </c>
      <c r="FK52" s="447">
        <v>0</v>
      </c>
      <c r="FL52" s="447">
        <v>0</v>
      </c>
      <c r="FM52" s="447">
        <v>0</v>
      </c>
      <c r="FN52" s="447">
        <v>0</v>
      </c>
      <c r="FO52" s="447">
        <v>0</v>
      </c>
      <c r="FP52" s="447">
        <v>0</v>
      </c>
      <c r="FQ52" s="447">
        <v>0</v>
      </c>
      <c r="FR52" s="447">
        <v>0</v>
      </c>
      <c r="FS52" s="447">
        <v>0</v>
      </c>
      <c r="FT52" s="447">
        <v>0</v>
      </c>
      <c r="FU52" s="447">
        <v>0</v>
      </c>
      <c r="FV52" s="447">
        <v>0</v>
      </c>
      <c r="FW52" s="447">
        <v>0</v>
      </c>
      <c r="FX52" s="447">
        <v>0</v>
      </c>
      <c r="FY52" s="447">
        <v>0</v>
      </c>
      <c r="FZ52" s="447">
        <v>0</v>
      </c>
      <c r="GA52" s="447">
        <v>0</v>
      </c>
      <c r="GB52" s="447">
        <v>0</v>
      </c>
      <c r="GC52" s="447">
        <v>0</v>
      </c>
      <c r="GD52" s="447">
        <v>0</v>
      </c>
      <c r="GE52" s="447">
        <v>0</v>
      </c>
      <c r="GF52" s="448">
        <v>0</v>
      </c>
    </row>
    <row r="53" spans="2:188" s="274" customFormat="1" ht="14.1" customHeight="1" x14ac:dyDescent="0.2">
      <c r="B53" s="443"/>
      <c r="C53" s="447"/>
      <c r="D53" s="447"/>
      <c r="E53" s="447"/>
      <c r="F53" s="447"/>
      <c r="G53" s="447"/>
      <c r="H53" s="447"/>
      <c r="I53" s="447"/>
      <c r="J53" s="447"/>
      <c r="K53" s="447"/>
      <c r="L53" s="447"/>
      <c r="M53" s="447"/>
      <c r="N53" s="447"/>
      <c r="O53" s="447"/>
      <c r="P53" s="447"/>
      <c r="Q53" s="447"/>
      <c r="R53" s="447"/>
      <c r="S53" s="447"/>
      <c r="T53" s="447"/>
      <c r="U53" s="447"/>
      <c r="V53" s="447"/>
      <c r="W53" s="447"/>
      <c r="X53" s="447"/>
      <c r="Y53" s="447"/>
      <c r="Z53" s="447"/>
      <c r="AA53" s="447"/>
      <c r="AB53" s="447"/>
      <c r="AC53" s="447"/>
      <c r="AD53" s="447"/>
      <c r="AE53" s="447"/>
      <c r="AF53" s="447"/>
      <c r="AG53" s="447"/>
      <c r="AH53" s="447"/>
      <c r="AI53" s="447"/>
      <c r="AJ53" s="447"/>
      <c r="AK53" s="447"/>
      <c r="AL53" s="447"/>
      <c r="AM53" s="447"/>
      <c r="AN53" s="447"/>
      <c r="AO53" s="447"/>
      <c r="AP53" s="447"/>
      <c r="AQ53" s="447"/>
      <c r="AR53" s="447"/>
      <c r="AS53" s="447"/>
      <c r="AT53" s="447"/>
      <c r="AU53" s="447"/>
      <c r="AV53" s="447"/>
      <c r="AW53" s="447"/>
      <c r="AX53" s="447"/>
      <c r="AY53" s="447"/>
      <c r="AZ53" s="447"/>
      <c r="BA53" s="447"/>
      <c r="BB53" s="447"/>
      <c r="BC53" s="447"/>
      <c r="BD53" s="447"/>
      <c r="BE53" s="447"/>
      <c r="BF53" s="447"/>
      <c r="BG53" s="447"/>
      <c r="BH53" s="447"/>
      <c r="BI53" s="447"/>
      <c r="BJ53" s="447"/>
      <c r="BK53" s="447"/>
      <c r="BL53" s="447"/>
      <c r="BM53" s="447"/>
      <c r="BN53" s="447"/>
      <c r="BO53" s="447"/>
      <c r="BP53" s="447"/>
      <c r="BQ53" s="447"/>
      <c r="BR53" s="447"/>
      <c r="BS53" s="447"/>
      <c r="BT53" s="447"/>
      <c r="BU53" s="447"/>
      <c r="BV53" s="447"/>
      <c r="BW53" s="447"/>
      <c r="BX53" s="447"/>
      <c r="BY53" s="447"/>
      <c r="BZ53" s="447"/>
      <c r="CA53" s="447"/>
      <c r="CB53" s="447"/>
      <c r="CC53" s="447"/>
      <c r="CD53" s="447"/>
      <c r="CE53" s="447"/>
      <c r="CF53" s="447"/>
      <c r="CG53" s="447"/>
      <c r="CH53" s="447"/>
      <c r="CI53" s="447"/>
      <c r="CJ53" s="447"/>
      <c r="CK53" s="447"/>
      <c r="CL53" s="447"/>
      <c r="CM53" s="447"/>
      <c r="CN53" s="447"/>
      <c r="CO53" s="447"/>
      <c r="CP53" s="447"/>
      <c r="CQ53" s="447"/>
      <c r="CR53" s="447"/>
      <c r="CS53" s="447"/>
      <c r="CT53" s="447"/>
      <c r="CU53" s="447"/>
      <c r="CV53" s="447"/>
      <c r="CW53" s="447"/>
      <c r="CX53" s="447"/>
      <c r="CY53" s="447"/>
      <c r="CZ53" s="447"/>
      <c r="DA53" s="447"/>
      <c r="DB53" s="447"/>
      <c r="DC53" s="447"/>
      <c r="DD53" s="447"/>
      <c r="DE53" s="447"/>
      <c r="DF53" s="447"/>
      <c r="DG53" s="447"/>
      <c r="DH53" s="447"/>
      <c r="DI53" s="447"/>
      <c r="DJ53" s="447"/>
      <c r="DK53" s="447"/>
      <c r="DL53" s="447"/>
      <c r="DM53" s="447"/>
      <c r="DN53" s="447"/>
      <c r="DO53" s="447"/>
      <c r="DP53" s="447"/>
      <c r="DQ53" s="447"/>
      <c r="DR53" s="447"/>
      <c r="DS53" s="447"/>
      <c r="DT53" s="447"/>
      <c r="DU53" s="447"/>
      <c r="DV53" s="447"/>
      <c r="DW53" s="447"/>
      <c r="DX53" s="447"/>
      <c r="DY53" s="447"/>
      <c r="DZ53" s="447"/>
      <c r="EA53" s="447"/>
      <c r="EB53" s="447"/>
      <c r="EC53" s="447"/>
      <c r="ED53" s="447"/>
      <c r="EE53" s="447"/>
      <c r="EF53" s="447"/>
      <c r="EG53" s="447"/>
      <c r="EH53" s="447"/>
      <c r="EI53" s="447"/>
      <c r="EJ53" s="447"/>
      <c r="EK53" s="447"/>
      <c r="EL53" s="447"/>
      <c r="EM53" s="447"/>
      <c r="EN53" s="447"/>
      <c r="EO53" s="447"/>
      <c r="EP53" s="447"/>
      <c r="EQ53" s="447"/>
      <c r="ER53" s="447"/>
      <c r="ES53" s="447"/>
      <c r="ET53" s="447"/>
      <c r="EU53" s="447"/>
      <c r="EV53" s="447"/>
      <c r="EW53" s="447"/>
      <c r="EX53" s="447"/>
      <c r="EY53" s="447"/>
      <c r="EZ53" s="447"/>
      <c r="FA53" s="447"/>
      <c r="FB53" s="447"/>
      <c r="FC53" s="447"/>
      <c r="FD53" s="447"/>
      <c r="FE53" s="447"/>
      <c r="FF53" s="447"/>
      <c r="FG53" s="447"/>
      <c r="FH53" s="447"/>
      <c r="FI53" s="447"/>
      <c r="FJ53" s="447"/>
      <c r="FK53" s="447"/>
      <c r="FL53" s="447"/>
      <c r="FM53" s="447"/>
      <c r="FN53" s="447"/>
      <c r="FO53" s="447"/>
      <c r="FP53" s="447"/>
      <c r="FQ53" s="447"/>
      <c r="FR53" s="447"/>
      <c r="FS53" s="447"/>
      <c r="FT53" s="447"/>
      <c r="FU53" s="447"/>
      <c r="FV53" s="447"/>
      <c r="FW53" s="447"/>
      <c r="FX53" s="447"/>
      <c r="FY53" s="447"/>
      <c r="FZ53" s="447"/>
      <c r="GA53" s="447"/>
      <c r="GB53" s="447"/>
      <c r="GC53" s="447"/>
      <c r="GD53" s="447"/>
      <c r="GE53" s="447"/>
      <c r="GF53" s="448"/>
    </row>
    <row r="54" spans="2:188" s="293" customFormat="1" ht="14.1" customHeight="1" x14ac:dyDescent="0.25">
      <c r="B54" s="437" t="s">
        <v>233</v>
      </c>
      <c r="C54" s="449">
        <v>0</v>
      </c>
      <c r="D54" s="449">
        <v>0</v>
      </c>
      <c r="E54" s="449">
        <v>0</v>
      </c>
      <c r="F54" s="449">
        <v>0</v>
      </c>
      <c r="G54" s="449">
        <v>0</v>
      </c>
      <c r="H54" s="449">
        <v>0</v>
      </c>
      <c r="I54" s="449">
        <v>0</v>
      </c>
      <c r="J54" s="449">
        <v>0</v>
      </c>
      <c r="K54" s="449">
        <v>0</v>
      </c>
      <c r="L54" s="449">
        <v>0</v>
      </c>
      <c r="M54" s="449">
        <v>0</v>
      </c>
      <c r="N54" s="449">
        <v>0</v>
      </c>
      <c r="O54" s="449">
        <v>0</v>
      </c>
      <c r="P54" s="449">
        <v>0</v>
      </c>
      <c r="Q54" s="449">
        <v>0</v>
      </c>
      <c r="R54" s="449">
        <v>0</v>
      </c>
      <c r="S54" s="449">
        <v>0</v>
      </c>
      <c r="T54" s="449">
        <v>0</v>
      </c>
      <c r="U54" s="449">
        <v>0</v>
      </c>
      <c r="V54" s="449">
        <v>0</v>
      </c>
      <c r="W54" s="449">
        <v>0</v>
      </c>
      <c r="X54" s="449">
        <v>0</v>
      </c>
      <c r="Y54" s="449">
        <v>0</v>
      </c>
      <c r="Z54" s="449">
        <v>0</v>
      </c>
      <c r="AA54" s="449">
        <v>0</v>
      </c>
      <c r="AB54" s="449">
        <v>0</v>
      </c>
      <c r="AC54" s="449">
        <v>0</v>
      </c>
      <c r="AD54" s="449">
        <v>0</v>
      </c>
      <c r="AE54" s="449">
        <v>0</v>
      </c>
      <c r="AF54" s="449">
        <v>0</v>
      </c>
      <c r="AG54" s="449">
        <v>0</v>
      </c>
      <c r="AH54" s="449">
        <v>0</v>
      </c>
      <c r="AI54" s="449">
        <v>0</v>
      </c>
      <c r="AJ54" s="449">
        <v>0</v>
      </c>
      <c r="AK54" s="449">
        <v>0</v>
      </c>
      <c r="AL54" s="449">
        <v>0</v>
      </c>
      <c r="AM54" s="449">
        <v>0</v>
      </c>
      <c r="AN54" s="449">
        <v>0</v>
      </c>
      <c r="AO54" s="449">
        <v>0</v>
      </c>
      <c r="AP54" s="449">
        <v>0</v>
      </c>
      <c r="AQ54" s="449">
        <v>0</v>
      </c>
      <c r="AR54" s="449">
        <v>0</v>
      </c>
      <c r="AS54" s="449">
        <v>0</v>
      </c>
      <c r="AT54" s="449">
        <v>0</v>
      </c>
      <c r="AU54" s="449">
        <v>0</v>
      </c>
      <c r="AV54" s="449">
        <v>0</v>
      </c>
      <c r="AW54" s="449">
        <v>0</v>
      </c>
      <c r="AX54" s="449">
        <v>0</v>
      </c>
      <c r="AY54" s="449">
        <v>0</v>
      </c>
      <c r="AZ54" s="449">
        <v>0</v>
      </c>
      <c r="BA54" s="449">
        <v>0</v>
      </c>
      <c r="BB54" s="449">
        <v>0</v>
      </c>
      <c r="BC54" s="449">
        <v>0</v>
      </c>
      <c r="BD54" s="449">
        <v>0</v>
      </c>
      <c r="BE54" s="449">
        <v>0</v>
      </c>
      <c r="BF54" s="449">
        <v>0</v>
      </c>
      <c r="BG54" s="449">
        <v>0</v>
      </c>
      <c r="BH54" s="449">
        <v>0</v>
      </c>
      <c r="BI54" s="449">
        <v>0</v>
      </c>
      <c r="BJ54" s="449">
        <v>0</v>
      </c>
      <c r="BK54" s="449">
        <v>0</v>
      </c>
      <c r="BL54" s="449">
        <v>0</v>
      </c>
      <c r="BM54" s="449">
        <v>0</v>
      </c>
      <c r="BN54" s="449">
        <v>0</v>
      </c>
      <c r="BO54" s="449">
        <v>0</v>
      </c>
      <c r="BP54" s="449">
        <v>0</v>
      </c>
      <c r="BQ54" s="449">
        <v>0</v>
      </c>
      <c r="BR54" s="449">
        <v>0</v>
      </c>
      <c r="BS54" s="449">
        <v>0</v>
      </c>
      <c r="BT54" s="449">
        <v>0</v>
      </c>
      <c r="BU54" s="449">
        <v>0</v>
      </c>
      <c r="BV54" s="449">
        <v>0</v>
      </c>
      <c r="BW54" s="449">
        <v>0</v>
      </c>
      <c r="BX54" s="449">
        <v>94</v>
      </c>
      <c r="BY54" s="449">
        <v>0</v>
      </c>
      <c r="BZ54" s="449">
        <v>0</v>
      </c>
      <c r="CA54" s="449">
        <v>0</v>
      </c>
      <c r="CB54" s="449">
        <v>87</v>
      </c>
      <c r="CC54" s="449">
        <v>87</v>
      </c>
      <c r="CD54" s="449">
        <v>87</v>
      </c>
      <c r="CE54" s="449">
        <v>87</v>
      </c>
      <c r="CF54" s="449">
        <v>87</v>
      </c>
      <c r="CG54" s="449">
        <v>87</v>
      </c>
      <c r="CH54" s="449">
        <v>87</v>
      </c>
      <c r="CI54" s="449">
        <v>87</v>
      </c>
      <c r="CJ54" s="449">
        <v>87</v>
      </c>
      <c r="CK54" s="449">
        <v>87</v>
      </c>
      <c r="CL54" s="449">
        <v>87</v>
      </c>
      <c r="CM54" s="449">
        <v>85</v>
      </c>
      <c r="CN54" s="449">
        <v>85</v>
      </c>
      <c r="CO54" s="449">
        <v>85</v>
      </c>
      <c r="CP54" s="449">
        <v>92</v>
      </c>
      <c r="CQ54" s="449">
        <v>92</v>
      </c>
      <c r="CR54" s="449">
        <v>95</v>
      </c>
      <c r="CS54" s="449">
        <v>95</v>
      </c>
      <c r="CT54" s="449">
        <v>97</v>
      </c>
      <c r="CU54" s="449">
        <v>93</v>
      </c>
      <c r="CV54" s="449">
        <v>93</v>
      </c>
      <c r="CW54" s="449">
        <v>93</v>
      </c>
      <c r="CX54" s="449">
        <v>96</v>
      </c>
      <c r="CY54" s="449">
        <v>96</v>
      </c>
      <c r="CZ54" s="449">
        <v>96</v>
      </c>
      <c r="DA54" s="449">
        <v>96</v>
      </c>
      <c r="DB54" s="449">
        <v>101</v>
      </c>
      <c r="DC54" s="449">
        <v>101</v>
      </c>
      <c r="DD54" s="449">
        <v>99</v>
      </c>
      <c r="DE54" s="449">
        <v>99</v>
      </c>
      <c r="DF54" s="449">
        <v>99</v>
      </c>
      <c r="DG54" s="449">
        <v>111</v>
      </c>
      <c r="DH54" s="449">
        <v>111</v>
      </c>
      <c r="DI54" s="449">
        <v>111</v>
      </c>
      <c r="DJ54" s="449">
        <v>111</v>
      </c>
      <c r="DK54" s="449">
        <v>120</v>
      </c>
      <c r="DL54" s="449">
        <v>120</v>
      </c>
      <c r="DM54" s="449">
        <v>124</v>
      </c>
      <c r="DN54" s="449">
        <v>124</v>
      </c>
      <c r="DO54" s="449">
        <v>124</v>
      </c>
      <c r="DP54" s="449">
        <v>133</v>
      </c>
      <c r="DQ54" s="449">
        <v>133</v>
      </c>
      <c r="DR54" s="449">
        <v>133</v>
      </c>
      <c r="DS54" s="449">
        <v>133</v>
      </c>
      <c r="DT54" s="449">
        <v>133</v>
      </c>
      <c r="DU54" s="449">
        <v>133</v>
      </c>
      <c r="DV54" s="449">
        <v>133</v>
      </c>
      <c r="DW54" s="449">
        <v>133</v>
      </c>
      <c r="DX54" s="449">
        <v>135</v>
      </c>
      <c r="DY54" s="449">
        <v>135</v>
      </c>
      <c r="DZ54" s="449">
        <v>135</v>
      </c>
      <c r="EA54" s="449">
        <v>145</v>
      </c>
      <c r="EB54" s="449">
        <v>145</v>
      </c>
      <c r="EC54" s="449">
        <v>145</v>
      </c>
      <c r="ED54" s="449">
        <v>152</v>
      </c>
      <c r="EE54" s="449">
        <v>152</v>
      </c>
      <c r="EF54" s="449">
        <v>152</v>
      </c>
      <c r="EG54" s="449">
        <v>152</v>
      </c>
      <c r="EH54" s="449">
        <v>128</v>
      </c>
      <c r="EI54" s="449">
        <v>128</v>
      </c>
      <c r="EJ54" s="449">
        <v>138</v>
      </c>
      <c r="EK54" s="449">
        <v>138</v>
      </c>
      <c r="EL54" s="449">
        <v>138</v>
      </c>
      <c r="EM54" s="449">
        <v>138</v>
      </c>
      <c r="EN54" s="449">
        <v>138</v>
      </c>
      <c r="EO54" s="449">
        <v>138</v>
      </c>
      <c r="EP54" s="449">
        <v>138</v>
      </c>
      <c r="EQ54" s="449">
        <v>138</v>
      </c>
      <c r="ER54" s="449">
        <v>138</v>
      </c>
      <c r="ES54" s="449">
        <v>138</v>
      </c>
      <c r="ET54" s="449">
        <v>138</v>
      </c>
      <c r="EU54" s="449">
        <v>0</v>
      </c>
      <c r="EV54" s="449">
        <v>0</v>
      </c>
      <c r="EW54" s="449">
        <v>28</v>
      </c>
      <c r="EX54" s="449">
        <v>117</v>
      </c>
      <c r="EY54" s="449">
        <v>153</v>
      </c>
      <c r="EZ54" s="449">
        <v>194</v>
      </c>
      <c r="FA54" s="449">
        <v>217</v>
      </c>
      <c r="FB54" s="449">
        <v>236</v>
      </c>
      <c r="FC54" s="449">
        <v>243</v>
      </c>
      <c r="FD54" s="449">
        <v>256</v>
      </c>
      <c r="FE54" s="449">
        <v>263</v>
      </c>
      <c r="FF54" s="449">
        <v>277</v>
      </c>
      <c r="FG54" s="449">
        <v>286</v>
      </c>
      <c r="FH54" s="449">
        <v>312</v>
      </c>
      <c r="FI54" s="449">
        <v>345</v>
      </c>
      <c r="FJ54" s="449">
        <v>380</v>
      </c>
      <c r="FK54" s="449">
        <v>427</v>
      </c>
      <c r="FL54" s="449">
        <v>434</v>
      </c>
      <c r="FM54" s="449">
        <v>478</v>
      </c>
      <c r="FN54" s="449">
        <v>489</v>
      </c>
      <c r="FO54" s="449">
        <v>496</v>
      </c>
      <c r="FP54" s="449">
        <v>505</v>
      </c>
      <c r="FQ54" s="449">
        <v>520</v>
      </c>
      <c r="FR54" s="449">
        <v>531</v>
      </c>
      <c r="FS54" s="449">
        <v>546</v>
      </c>
      <c r="FT54" s="449">
        <v>556</v>
      </c>
      <c r="FU54" s="449">
        <v>571</v>
      </c>
      <c r="FV54" s="449">
        <v>588</v>
      </c>
      <c r="FW54" s="449">
        <v>611</v>
      </c>
      <c r="FX54" s="449">
        <v>625</v>
      </c>
      <c r="FY54" s="449">
        <v>627</v>
      </c>
      <c r="FZ54" s="449">
        <v>633</v>
      </c>
      <c r="GA54" s="449">
        <v>647</v>
      </c>
      <c r="GB54" s="449">
        <v>665</v>
      </c>
      <c r="GC54" s="449">
        <v>674</v>
      </c>
      <c r="GD54" s="449">
        <v>681</v>
      </c>
      <c r="GE54" s="449">
        <v>683</v>
      </c>
      <c r="GF54" s="450">
        <v>690</v>
      </c>
    </row>
    <row r="55" spans="2:188" s="274" customFormat="1" ht="14.1" customHeight="1" x14ac:dyDescent="0.2">
      <c r="B55" s="459" t="s">
        <v>219</v>
      </c>
      <c r="C55" s="447">
        <v>0</v>
      </c>
      <c r="D55" s="447">
        <v>0</v>
      </c>
      <c r="E55" s="447">
        <v>0</v>
      </c>
      <c r="F55" s="447">
        <v>0</v>
      </c>
      <c r="G55" s="447">
        <v>0</v>
      </c>
      <c r="H55" s="447">
        <v>0</v>
      </c>
      <c r="I55" s="447">
        <v>0</v>
      </c>
      <c r="J55" s="447">
        <v>0</v>
      </c>
      <c r="K55" s="447">
        <v>0</v>
      </c>
      <c r="L55" s="447">
        <v>0</v>
      </c>
      <c r="M55" s="447">
        <v>0</v>
      </c>
      <c r="N55" s="447">
        <v>0</v>
      </c>
      <c r="O55" s="447">
        <v>0</v>
      </c>
      <c r="P55" s="447">
        <v>0</v>
      </c>
      <c r="Q55" s="447">
        <v>0</v>
      </c>
      <c r="R55" s="447">
        <v>0</v>
      </c>
      <c r="S55" s="447">
        <v>0</v>
      </c>
      <c r="T55" s="447">
        <v>0</v>
      </c>
      <c r="U55" s="447">
        <v>0</v>
      </c>
      <c r="V55" s="447">
        <v>0</v>
      </c>
      <c r="W55" s="447">
        <v>0</v>
      </c>
      <c r="X55" s="447">
        <v>0</v>
      </c>
      <c r="Y55" s="447">
        <v>0</v>
      </c>
      <c r="Z55" s="447">
        <v>0</v>
      </c>
      <c r="AA55" s="447">
        <v>0</v>
      </c>
      <c r="AB55" s="447">
        <v>0</v>
      </c>
      <c r="AC55" s="447">
        <v>0</v>
      </c>
      <c r="AD55" s="447">
        <v>0</v>
      </c>
      <c r="AE55" s="447">
        <v>0</v>
      </c>
      <c r="AF55" s="447">
        <v>0</v>
      </c>
      <c r="AG55" s="447">
        <v>0</v>
      </c>
      <c r="AH55" s="447">
        <v>0</v>
      </c>
      <c r="AI55" s="447">
        <v>0</v>
      </c>
      <c r="AJ55" s="447">
        <v>0</v>
      </c>
      <c r="AK55" s="447">
        <v>0</v>
      </c>
      <c r="AL55" s="447">
        <v>0</v>
      </c>
      <c r="AM55" s="447">
        <v>0</v>
      </c>
      <c r="AN55" s="447">
        <v>0</v>
      </c>
      <c r="AO55" s="447">
        <v>0</v>
      </c>
      <c r="AP55" s="447">
        <v>0</v>
      </c>
      <c r="AQ55" s="447">
        <v>0</v>
      </c>
      <c r="AR55" s="447">
        <v>0</v>
      </c>
      <c r="AS55" s="447">
        <v>0</v>
      </c>
      <c r="AT55" s="447">
        <v>0</v>
      </c>
      <c r="AU55" s="447">
        <v>0</v>
      </c>
      <c r="AV55" s="447">
        <v>0</v>
      </c>
      <c r="AW55" s="447">
        <v>0</v>
      </c>
      <c r="AX55" s="447">
        <v>0</v>
      </c>
      <c r="AY55" s="447">
        <v>0</v>
      </c>
      <c r="AZ55" s="447">
        <v>0</v>
      </c>
      <c r="BA55" s="447">
        <v>0</v>
      </c>
      <c r="BB55" s="447">
        <v>0</v>
      </c>
      <c r="BC55" s="447">
        <v>0</v>
      </c>
      <c r="BD55" s="447">
        <v>0</v>
      </c>
      <c r="BE55" s="447">
        <v>0</v>
      </c>
      <c r="BF55" s="447">
        <v>0</v>
      </c>
      <c r="BG55" s="447">
        <v>0</v>
      </c>
      <c r="BH55" s="447">
        <v>0</v>
      </c>
      <c r="BI55" s="447">
        <v>0</v>
      </c>
      <c r="BJ55" s="447">
        <v>0</v>
      </c>
      <c r="BK55" s="447">
        <v>0</v>
      </c>
      <c r="BL55" s="447">
        <v>0</v>
      </c>
      <c r="BM55" s="447">
        <v>0</v>
      </c>
      <c r="BN55" s="447">
        <v>0</v>
      </c>
      <c r="BO55" s="447">
        <v>0</v>
      </c>
      <c r="BP55" s="447">
        <v>0</v>
      </c>
      <c r="BQ55" s="447">
        <v>0</v>
      </c>
      <c r="BR55" s="447">
        <v>0</v>
      </c>
      <c r="BS55" s="447">
        <v>0</v>
      </c>
      <c r="BT55" s="447">
        <v>0</v>
      </c>
      <c r="BU55" s="447">
        <v>0</v>
      </c>
      <c r="BV55" s="447">
        <v>0</v>
      </c>
      <c r="BW55" s="447">
        <v>0</v>
      </c>
      <c r="BX55" s="447">
        <v>0</v>
      </c>
      <c r="BY55" s="447">
        <v>0</v>
      </c>
      <c r="BZ55" s="447">
        <v>0</v>
      </c>
      <c r="CA55" s="447">
        <v>0</v>
      </c>
      <c r="CB55" s="447">
        <v>0</v>
      </c>
      <c r="CC55" s="447">
        <v>0</v>
      </c>
      <c r="CD55" s="447">
        <v>0</v>
      </c>
      <c r="CE55" s="447">
        <v>0</v>
      </c>
      <c r="CF55" s="447">
        <v>0</v>
      </c>
      <c r="CG55" s="447">
        <v>0</v>
      </c>
      <c r="CH55" s="447">
        <v>0</v>
      </c>
      <c r="CI55" s="447">
        <v>0</v>
      </c>
      <c r="CJ55" s="447">
        <v>0</v>
      </c>
      <c r="CK55" s="447">
        <v>0</v>
      </c>
      <c r="CL55" s="447">
        <v>0</v>
      </c>
      <c r="CM55" s="447">
        <v>0</v>
      </c>
      <c r="CN55" s="447">
        <v>0</v>
      </c>
      <c r="CO55" s="447">
        <v>0</v>
      </c>
      <c r="CP55" s="447">
        <v>0</v>
      </c>
      <c r="CQ55" s="447">
        <v>0</v>
      </c>
      <c r="CR55" s="447">
        <v>0</v>
      </c>
      <c r="CS55" s="447">
        <v>0</v>
      </c>
      <c r="CT55" s="447">
        <v>0</v>
      </c>
      <c r="CU55" s="447">
        <v>0</v>
      </c>
      <c r="CV55" s="447">
        <v>0</v>
      </c>
      <c r="CW55" s="447">
        <v>0</v>
      </c>
      <c r="CX55" s="447">
        <v>0</v>
      </c>
      <c r="CY55" s="447">
        <v>0</v>
      </c>
      <c r="CZ55" s="447">
        <v>0</v>
      </c>
      <c r="DA55" s="447">
        <v>0</v>
      </c>
      <c r="DB55" s="447">
        <v>0</v>
      </c>
      <c r="DC55" s="447">
        <v>0</v>
      </c>
      <c r="DD55" s="447">
        <v>0</v>
      </c>
      <c r="DE55" s="447">
        <v>0</v>
      </c>
      <c r="DF55" s="447">
        <v>0</v>
      </c>
      <c r="DG55" s="447">
        <v>0</v>
      </c>
      <c r="DH55" s="447">
        <v>0</v>
      </c>
      <c r="DI55" s="447">
        <v>0</v>
      </c>
      <c r="DJ55" s="447">
        <v>0</v>
      </c>
      <c r="DK55" s="447">
        <v>0</v>
      </c>
      <c r="DL55" s="447">
        <v>0</v>
      </c>
      <c r="DM55" s="447">
        <v>0</v>
      </c>
      <c r="DN55" s="447">
        <v>0</v>
      </c>
      <c r="DO55" s="447">
        <v>0</v>
      </c>
      <c r="DP55" s="447">
        <v>0</v>
      </c>
      <c r="DQ55" s="447">
        <v>0</v>
      </c>
      <c r="DR55" s="447">
        <v>0</v>
      </c>
      <c r="DS55" s="447">
        <v>0</v>
      </c>
      <c r="DT55" s="447">
        <v>0</v>
      </c>
      <c r="DU55" s="447">
        <v>0</v>
      </c>
      <c r="DV55" s="447">
        <v>0</v>
      </c>
      <c r="DW55" s="447">
        <v>0</v>
      </c>
      <c r="DX55" s="447">
        <v>0</v>
      </c>
      <c r="DY55" s="447">
        <v>0</v>
      </c>
      <c r="DZ55" s="447">
        <v>0</v>
      </c>
      <c r="EA55" s="447">
        <v>0</v>
      </c>
      <c r="EB55" s="447">
        <v>0</v>
      </c>
      <c r="EC55" s="447">
        <v>0</v>
      </c>
      <c r="ED55" s="447">
        <v>0</v>
      </c>
      <c r="EE55" s="447">
        <v>0</v>
      </c>
      <c r="EF55" s="447">
        <v>0</v>
      </c>
      <c r="EG55" s="447">
        <v>0</v>
      </c>
      <c r="EH55" s="447">
        <v>0</v>
      </c>
      <c r="EI55" s="447">
        <v>0</v>
      </c>
      <c r="EJ55" s="447">
        <v>0</v>
      </c>
      <c r="EK55" s="447">
        <v>0</v>
      </c>
      <c r="EL55" s="447">
        <v>0</v>
      </c>
      <c r="EM55" s="447">
        <v>0</v>
      </c>
      <c r="EN55" s="447">
        <v>0</v>
      </c>
      <c r="EO55" s="447">
        <v>0</v>
      </c>
      <c r="EP55" s="447">
        <v>0</v>
      </c>
      <c r="EQ55" s="447">
        <v>0</v>
      </c>
      <c r="ER55" s="447">
        <v>0</v>
      </c>
      <c r="ES55" s="447">
        <v>0</v>
      </c>
      <c r="ET55" s="447">
        <v>0</v>
      </c>
      <c r="EU55" s="447">
        <v>0</v>
      </c>
      <c r="EV55" s="447">
        <v>0</v>
      </c>
      <c r="EW55" s="447">
        <v>28</v>
      </c>
      <c r="EX55" s="447">
        <v>89</v>
      </c>
      <c r="EY55" s="447">
        <v>36</v>
      </c>
      <c r="EZ55" s="447">
        <v>41</v>
      </c>
      <c r="FA55" s="447">
        <v>23</v>
      </c>
      <c r="FB55" s="447">
        <v>19</v>
      </c>
      <c r="FC55" s="447">
        <v>7</v>
      </c>
      <c r="FD55" s="447">
        <v>13</v>
      </c>
      <c r="FE55" s="447">
        <v>7</v>
      </c>
      <c r="FF55" s="447">
        <v>14</v>
      </c>
      <c r="FG55" s="447">
        <v>9</v>
      </c>
      <c r="FH55" s="447">
        <v>26</v>
      </c>
      <c r="FI55" s="447">
        <v>33</v>
      </c>
      <c r="FJ55" s="447">
        <v>35</v>
      </c>
      <c r="FK55" s="447">
        <v>47</v>
      </c>
      <c r="FL55" s="447">
        <v>7</v>
      </c>
      <c r="FM55" s="447">
        <v>44</v>
      </c>
      <c r="FN55" s="447">
        <v>11</v>
      </c>
      <c r="FO55" s="447">
        <v>7</v>
      </c>
      <c r="FP55" s="447">
        <v>9</v>
      </c>
      <c r="FQ55" s="447">
        <v>15</v>
      </c>
      <c r="FR55" s="447">
        <v>11</v>
      </c>
      <c r="FS55" s="447">
        <v>15</v>
      </c>
      <c r="FT55" s="447">
        <v>10</v>
      </c>
      <c r="FU55" s="447">
        <v>15</v>
      </c>
      <c r="FV55" s="447">
        <v>17</v>
      </c>
      <c r="FW55" s="447">
        <v>23</v>
      </c>
      <c r="FX55" s="447">
        <v>14</v>
      </c>
      <c r="FY55" s="447">
        <v>2</v>
      </c>
      <c r="FZ55" s="447">
        <v>6</v>
      </c>
      <c r="GA55" s="447">
        <v>14</v>
      </c>
      <c r="GB55" s="447">
        <v>18</v>
      </c>
      <c r="GC55" s="447">
        <v>9</v>
      </c>
      <c r="GD55" s="447">
        <v>7</v>
      </c>
      <c r="GE55" s="447">
        <v>2</v>
      </c>
      <c r="GF55" s="448">
        <v>7</v>
      </c>
    </row>
    <row r="56" spans="2:188" s="274" customFormat="1" ht="9" customHeight="1" x14ac:dyDescent="0.2">
      <c r="B56" s="442"/>
      <c r="C56" s="447"/>
      <c r="D56" s="447"/>
      <c r="E56" s="447"/>
      <c r="F56" s="447"/>
      <c r="G56" s="447"/>
      <c r="H56" s="447"/>
      <c r="I56" s="447"/>
      <c r="J56" s="447"/>
      <c r="K56" s="447"/>
      <c r="L56" s="447"/>
      <c r="M56" s="447"/>
      <c r="N56" s="447"/>
      <c r="O56" s="447"/>
      <c r="P56" s="447"/>
      <c r="Q56" s="447"/>
      <c r="R56" s="447"/>
      <c r="S56" s="447"/>
      <c r="T56" s="447"/>
      <c r="U56" s="447"/>
      <c r="V56" s="447"/>
      <c r="W56" s="447"/>
      <c r="X56" s="447"/>
      <c r="Y56" s="447"/>
      <c r="Z56" s="447"/>
      <c r="AA56" s="447"/>
      <c r="AB56" s="447"/>
      <c r="AC56" s="447"/>
      <c r="AD56" s="447"/>
      <c r="AE56" s="447"/>
      <c r="AF56" s="447"/>
      <c r="AG56" s="447"/>
      <c r="AH56" s="447"/>
      <c r="AI56" s="447"/>
      <c r="AJ56" s="447"/>
      <c r="AK56" s="447"/>
      <c r="AL56" s="447"/>
      <c r="AM56" s="447"/>
      <c r="AN56" s="447"/>
      <c r="AO56" s="447"/>
      <c r="AP56" s="447"/>
      <c r="AQ56" s="447"/>
      <c r="AR56" s="447"/>
      <c r="AS56" s="447"/>
      <c r="AT56" s="447"/>
      <c r="AU56" s="447"/>
      <c r="AV56" s="447"/>
      <c r="AW56" s="447"/>
      <c r="AX56" s="447"/>
      <c r="AY56" s="447"/>
      <c r="AZ56" s="447"/>
      <c r="BA56" s="447"/>
      <c r="BB56" s="447"/>
      <c r="BC56" s="447"/>
      <c r="BD56" s="447"/>
      <c r="BE56" s="447"/>
      <c r="BF56" s="447"/>
      <c r="BG56" s="447"/>
      <c r="BH56" s="447"/>
      <c r="BI56" s="447"/>
      <c r="BJ56" s="447"/>
      <c r="BK56" s="447"/>
      <c r="BL56" s="447"/>
      <c r="BM56" s="447"/>
      <c r="BN56" s="447"/>
      <c r="BO56" s="447"/>
      <c r="BP56" s="447"/>
      <c r="BQ56" s="447"/>
      <c r="BR56" s="447"/>
      <c r="BS56" s="447"/>
      <c r="BT56" s="447"/>
      <c r="BU56" s="447"/>
      <c r="BV56" s="447"/>
      <c r="BW56" s="447"/>
      <c r="BX56" s="447"/>
      <c r="BY56" s="447"/>
      <c r="BZ56" s="447"/>
      <c r="CA56" s="447"/>
      <c r="CB56" s="447"/>
      <c r="CC56" s="447"/>
      <c r="CD56" s="447"/>
      <c r="CE56" s="447"/>
      <c r="CF56" s="447"/>
      <c r="CG56" s="447"/>
      <c r="CH56" s="447"/>
      <c r="CI56" s="447"/>
      <c r="CJ56" s="447"/>
      <c r="CK56" s="447"/>
      <c r="CL56" s="447"/>
      <c r="CM56" s="447"/>
      <c r="CN56" s="447"/>
      <c r="CO56" s="447"/>
      <c r="CP56" s="447"/>
      <c r="CQ56" s="447"/>
      <c r="CR56" s="447"/>
      <c r="CS56" s="447"/>
      <c r="CT56" s="447"/>
      <c r="CU56" s="447"/>
      <c r="CV56" s="447"/>
      <c r="CW56" s="447"/>
      <c r="CX56" s="447"/>
      <c r="CY56" s="447"/>
      <c r="CZ56" s="447"/>
      <c r="DA56" s="447"/>
      <c r="DB56" s="447"/>
      <c r="DC56" s="447"/>
      <c r="DD56" s="447"/>
      <c r="DE56" s="447"/>
      <c r="DF56" s="447"/>
      <c r="DG56" s="447"/>
      <c r="DH56" s="447"/>
      <c r="DI56" s="447"/>
      <c r="DJ56" s="447"/>
      <c r="DK56" s="447"/>
      <c r="DL56" s="447"/>
      <c r="DM56" s="447"/>
      <c r="DN56" s="447"/>
      <c r="DO56" s="447"/>
      <c r="DP56" s="447"/>
      <c r="DQ56" s="447"/>
      <c r="DR56" s="447"/>
      <c r="DS56" s="447"/>
      <c r="DT56" s="447"/>
      <c r="DU56" s="447"/>
      <c r="DV56" s="447"/>
      <c r="DW56" s="447"/>
      <c r="DX56" s="447"/>
      <c r="DY56" s="447"/>
      <c r="DZ56" s="447"/>
      <c r="EA56" s="447"/>
      <c r="EB56" s="447"/>
      <c r="EC56" s="447"/>
      <c r="ED56" s="447"/>
      <c r="EE56" s="447"/>
      <c r="EF56" s="447"/>
      <c r="EG56" s="447"/>
      <c r="EH56" s="447"/>
      <c r="EI56" s="447"/>
      <c r="EJ56" s="447"/>
      <c r="EK56" s="447"/>
      <c r="EL56" s="447"/>
      <c r="EM56" s="447"/>
      <c r="EN56" s="447"/>
      <c r="EO56" s="447"/>
      <c r="EP56" s="447"/>
      <c r="EQ56" s="447"/>
      <c r="ER56" s="447"/>
      <c r="ES56" s="447"/>
      <c r="ET56" s="447"/>
      <c r="EU56" s="447"/>
      <c r="EV56" s="447"/>
      <c r="EW56" s="447"/>
      <c r="EX56" s="447"/>
      <c r="EY56" s="447"/>
      <c r="EZ56" s="447"/>
      <c r="FA56" s="447"/>
      <c r="FB56" s="447"/>
      <c r="FC56" s="447"/>
      <c r="FD56" s="447"/>
      <c r="FE56" s="447"/>
      <c r="FF56" s="447"/>
      <c r="FG56" s="447"/>
      <c r="FH56" s="447"/>
      <c r="FI56" s="447"/>
      <c r="FJ56" s="447"/>
      <c r="FK56" s="447"/>
      <c r="FL56" s="447"/>
      <c r="FM56" s="447"/>
      <c r="FN56" s="447"/>
      <c r="FO56" s="447"/>
      <c r="FP56" s="447"/>
      <c r="FQ56" s="447"/>
      <c r="FR56" s="447"/>
      <c r="FS56" s="447"/>
      <c r="FT56" s="447"/>
      <c r="FU56" s="447"/>
      <c r="FV56" s="447"/>
      <c r="FW56" s="447"/>
      <c r="FX56" s="447"/>
      <c r="FY56" s="447"/>
      <c r="FZ56" s="447"/>
      <c r="GA56" s="447"/>
      <c r="GB56" s="447"/>
      <c r="GC56" s="447"/>
      <c r="GD56" s="447"/>
      <c r="GE56" s="447"/>
      <c r="GF56" s="448"/>
    </row>
    <row r="57" spans="2:188" s="293" customFormat="1" ht="14.1" customHeight="1" x14ac:dyDescent="0.25">
      <c r="B57" s="438" t="s">
        <v>234</v>
      </c>
      <c r="C57" s="449">
        <v>0</v>
      </c>
      <c r="D57" s="449">
        <v>0</v>
      </c>
      <c r="E57" s="449">
        <v>0</v>
      </c>
      <c r="F57" s="449">
        <v>0</v>
      </c>
      <c r="G57" s="449">
        <v>0</v>
      </c>
      <c r="H57" s="449">
        <v>0</v>
      </c>
      <c r="I57" s="449">
        <v>0</v>
      </c>
      <c r="J57" s="449">
        <v>0</v>
      </c>
      <c r="K57" s="449">
        <v>0</v>
      </c>
      <c r="L57" s="449">
        <v>0</v>
      </c>
      <c r="M57" s="449">
        <v>0</v>
      </c>
      <c r="N57" s="449">
        <v>0</v>
      </c>
      <c r="O57" s="449">
        <v>0</v>
      </c>
      <c r="P57" s="449">
        <v>0</v>
      </c>
      <c r="Q57" s="449">
        <v>0</v>
      </c>
      <c r="R57" s="449">
        <v>0</v>
      </c>
      <c r="S57" s="449">
        <v>0</v>
      </c>
      <c r="T57" s="449">
        <v>0</v>
      </c>
      <c r="U57" s="449">
        <v>0</v>
      </c>
      <c r="V57" s="449">
        <v>0</v>
      </c>
      <c r="W57" s="449">
        <v>0</v>
      </c>
      <c r="X57" s="449">
        <v>0</v>
      </c>
      <c r="Y57" s="449">
        <v>0</v>
      </c>
      <c r="Z57" s="449">
        <v>0</v>
      </c>
      <c r="AA57" s="449">
        <v>0</v>
      </c>
      <c r="AB57" s="449">
        <v>0</v>
      </c>
      <c r="AC57" s="449">
        <v>0</v>
      </c>
      <c r="AD57" s="449">
        <v>0</v>
      </c>
      <c r="AE57" s="449">
        <v>0</v>
      </c>
      <c r="AF57" s="449">
        <v>0</v>
      </c>
      <c r="AG57" s="449">
        <v>0</v>
      </c>
      <c r="AH57" s="449">
        <v>0</v>
      </c>
      <c r="AI57" s="449">
        <v>0</v>
      </c>
      <c r="AJ57" s="449">
        <v>0</v>
      </c>
      <c r="AK57" s="449">
        <v>0</v>
      </c>
      <c r="AL57" s="449">
        <v>0</v>
      </c>
      <c r="AM57" s="449">
        <v>0</v>
      </c>
      <c r="AN57" s="449">
        <v>0</v>
      </c>
      <c r="AO57" s="449">
        <v>0</v>
      </c>
      <c r="AP57" s="449">
        <v>0</v>
      </c>
      <c r="AQ57" s="449">
        <v>0</v>
      </c>
      <c r="AR57" s="449">
        <v>0</v>
      </c>
      <c r="AS57" s="449">
        <v>0</v>
      </c>
      <c r="AT57" s="449">
        <v>0</v>
      </c>
      <c r="AU57" s="449">
        <v>0</v>
      </c>
      <c r="AV57" s="449">
        <v>0</v>
      </c>
      <c r="AW57" s="449">
        <v>0</v>
      </c>
      <c r="AX57" s="449">
        <v>0</v>
      </c>
      <c r="AY57" s="449">
        <v>0</v>
      </c>
      <c r="AZ57" s="449">
        <v>0</v>
      </c>
      <c r="BA57" s="449">
        <v>0</v>
      </c>
      <c r="BB57" s="449">
        <v>0</v>
      </c>
      <c r="BC57" s="449">
        <v>0</v>
      </c>
      <c r="BD57" s="449">
        <v>0</v>
      </c>
      <c r="BE57" s="449">
        <v>0</v>
      </c>
      <c r="BF57" s="449">
        <v>0</v>
      </c>
      <c r="BG57" s="449">
        <v>63</v>
      </c>
      <c r="BH57" s="449">
        <v>0</v>
      </c>
      <c r="BI57" s="449">
        <v>0</v>
      </c>
      <c r="BJ57" s="449">
        <v>0</v>
      </c>
      <c r="BK57" s="449">
        <v>0</v>
      </c>
      <c r="BL57" s="449">
        <v>0</v>
      </c>
      <c r="BM57" s="449">
        <v>0</v>
      </c>
      <c r="BN57" s="449">
        <v>0</v>
      </c>
      <c r="BO57" s="449">
        <v>0</v>
      </c>
      <c r="BP57" s="449">
        <v>0</v>
      </c>
      <c r="BQ57" s="449">
        <v>0</v>
      </c>
      <c r="BR57" s="449">
        <v>0</v>
      </c>
      <c r="BS57" s="449">
        <v>0</v>
      </c>
      <c r="BT57" s="449">
        <v>0</v>
      </c>
      <c r="BU57" s="449">
        <v>0</v>
      </c>
      <c r="BV57" s="449">
        <v>0</v>
      </c>
      <c r="BW57" s="449">
        <v>0</v>
      </c>
      <c r="BX57" s="449">
        <v>94</v>
      </c>
      <c r="BY57" s="449">
        <v>0</v>
      </c>
      <c r="BZ57" s="449">
        <v>0</v>
      </c>
      <c r="CA57" s="449">
        <v>0</v>
      </c>
      <c r="CB57" s="449">
        <v>87</v>
      </c>
      <c r="CC57" s="449">
        <v>87</v>
      </c>
      <c r="CD57" s="449">
        <v>87</v>
      </c>
      <c r="CE57" s="449">
        <v>87</v>
      </c>
      <c r="CF57" s="449">
        <v>87</v>
      </c>
      <c r="CG57" s="449">
        <v>87</v>
      </c>
      <c r="CH57" s="449">
        <v>87</v>
      </c>
      <c r="CI57" s="449">
        <v>87</v>
      </c>
      <c r="CJ57" s="449">
        <v>87</v>
      </c>
      <c r="CK57" s="449">
        <v>87</v>
      </c>
      <c r="CL57" s="449">
        <v>87</v>
      </c>
      <c r="CM57" s="449">
        <v>85</v>
      </c>
      <c r="CN57" s="449">
        <v>85</v>
      </c>
      <c r="CO57" s="449">
        <v>85</v>
      </c>
      <c r="CP57" s="449">
        <v>92</v>
      </c>
      <c r="CQ57" s="449">
        <v>92</v>
      </c>
      <c r="CR57" s="449">
        <v>95</v>
      </c>
      <c r="CS57" s="449">
        <v>95</v>
      </c>
      <c r="CT57" s="449">
        <v>97</v>
      </c>
      <c r="CU57" s="449">
        <v>93</v>
      </c>
      <c r="CV57" s="449">
        <v>93</v>
      </c>
      <c r="CW57" s="449">
        <v>93</v>
      </c>
      <c r="CX57" s="449">
        <v>96</v>
      </c>
      <c r="CY57" s="449">
        <v>96</v>
      </c>
      <c r="CZ57" s="449">
        <v>96</v>
      </c>
      <c r="DA57" s="449">
        <v>96</v>
      </c>
      <c r="DB57" s="449">
        <v>101</v>
      </c>
      <c r="DC57" s="449">
        <v>101</v>
      </c>
      <c r="DD57" s="449">
        <v>99</v>
      </c>
      <c r="DE57" s="449">
        <v>99</v>
      </c>
      <c r="DF57" s="449">
        <v>99</v>
      </c>
      <c r="DG57" s="449">
        <v>111</v>
      </c>
      <c r="DH57" s="449">
        <v>111</v>
      </c>
      <c r="DI57" s="449">
        <v>111</v>
      </c>
      <c r="DJ57" s="449">
        <v>111</v>
      </c>
      <c r="DK57" s="449">
        <v>120</v>
      </c>
      <c r="DL57" s="449">
        <v>120</v>
      </c>
      <c r="DM57" s="449">
        <v>124</v>
      </c>
      <c r="DN57" s="449">
        <v>124</v>
      </c>
      <c r="DO57" s="449">
        <v>124</v>
      </c>
      <c r="DP57" s="449">
        <v>133</v>
      </c>
      <c r="DQ57" s="449">
        <v>133</v>
      </c>
      <c r="DR57" s="449">
        <v>133</v>
      </c>
      <c r="DS57" s="449">
        <v>133</v>
      </c>
      <c r="DT57" s="449">
        <v>133</v>
      </c>
      <c r="DU57" s="449">
        <v>133</v>
      </c>
      <c r="DV57" s="449">
        <v>133</v>
      </c>
      <c r="DW57" s="449">
        <v>133</v>
      </c>
      <c r="DX57" s="449">
        <v>135</v>
      </c>
      <c r="DY57" s="449">
        <v>135</v>
      </c>
      <c r="DZ57" s="449">
        <v>135</v>
      </c>
      <c r="EA57" s="449">
        <v>145</v>
      </c>
      <c r="EB57" s="449">
        <v>145</v>
      </c>
      <c r="EC57" s="449">
        <v>145</v>
      </c>
      <c r="ED57" s="449">
        <v>152</v>
      </c>
      <c r="EE57" s="449">
        <v>152</v>
      </c>
      <c r="EF57" s="449">
        <v>152</v>
      </c>
      <c r="EG57" s="449">
        <v>152</v>
      </c>
      <c r="EH57" s="449">
        <v>128</v>
      </c>
      <c r="EI57" s="449">
        <v>128</v>
      </c>
      <c r="EJ57" s="449">
        <v>138</v>
      </c>
      <c r="EK57" s="449">
        <v>138</v>
      </c>
      <c r="EL57" s="449">
        <v>138</v>
      </c>
      <c r="EM57" s="449">
        <v>138</v>
      </c>
      <c r="EN57" s="449">
        <v>138</v>
      </c>
      <c r="EO57" s="449">
        <v>138</v>
      </c>
      <c r="EP57" s="449">
        <v>138</v>
      </c>
      <c r="EQ57" s="449">
        <v>138</v>
      </c>
      <c r="ER57" s="449">
        <v>138</v>
      </c>
      <c r="ES57" s="449">
        <v>138</v>
      </c>
      <c r="ET57" s="449">
        <v>138</v>
      </c>
      <c r="EU57" s="449">
        <v>0</v>
      </c>
      <c r="EV57" s="449">
        <v>0</v>
      </c>
      <c r="EW57" s="449">
        <v>0</v>
      </c>
      <c r="EX57" s="449">
        <v>0</v>
      </c>
      <c r="EY57" s="449">
        <v>0</v>
      </c>
      <c r="EZ57" s="449">
        <v>0</v>
      </c>
      <c r="FA57" s="449">
        <v>0</v>
      </c>
      <c r="FB57" s="449">
        <v>0</v>
      </c>
      <c r="FC57" s="449">
        <v>0</v>
      </c>
      <c r="FD57" s="449">
        <v>0</v>
      </c>
      <c r="FE57" s="449">
        <v>0</v>
      </c>
      <c r="FF57" s="449">
        <v>0</v>
      </c>
      <c r="FG57" s="449">
        <v>0</v>
      </c>
      <c r="FH57" s="449">
        <v>0</v>
      </c>
      <c r="FI57" s="449">
        <v>0</v>
      </c>
      <c r="FJ57" s="449">
        <v>0</v>
      </c>
      <c r="FK57" s="449">
        <v>0</v>
      </c>
      <c r="FL57" s="449">
        <v>0</v>
      </c>
      <c r="FM57" s="449">
        <v>0</v>
      </c>
      <c r="FN57" s="449">
        <v>0</v>
      </c>
      <c r="FO57" s="449">
        <v>0</v>
      </c>
      <c r="FP57" s="449">
        <v>0</v>
      </c>
      <c r="FQ57" s="449">
        <v>0</v>
      </c>
      <c r="FR57" s="449">
        <v>0</v>
      </c>
      <c r="FS57" s="449">
        <v>0</v>
      </c>
      <c r="FT57" s="449">
        <v>0</v>
      </c>
      <c r="FU57" s="449">
        <v>0</v>
      </c>
      <c r="FV57" s="449">
        <v>0</v>
      </c>
      <c r="FW57" s="449">
        <v>0</v>
      </c>
      <c r="FX57" s="449">
        <v>0</v>
      </c>
      <c r="FY57" s="449">
        <v>0</v>
      </c>
      <c r="FZ57" s="449">
        <v>0</v>
      </c>
      <c r="GA57" s="449">
        <v>0</v>
      </c>
      <c r="GB57" s="449">
        <v>0</v>
      </c>
      <c r="GC57" s="449">
        <v>0</v>
      </c>
      <c r="GD57" s="449">
        <v>0</v>
      </c>
      <c r="GE57" s="449">
        <v>0</v>
      </c>
      <c r="GF57" s="450">
        <v>0</v>
      </c>
    </row>
    <row r="58" spans="2:188" s="274" customFormat="1" ht="14.1" customHeight="1" x14ac:dyDescent="0.25">
      <c r="B58" s="439" t="s">
        <v>24</v>
      </c>
      <c r="C58" s="447">
        <v>0</v>
      </c>
      <c r="D58" s="447">
        <v>0</v>
      </c>
      <c r="E58" s="447">
        <v>0</v>
      </c>
      <c r="F58" s="447">
        <v>0</v>
      </c>
      <c r="G58" s="447">
        <v>0</v>
      </c>
      <c r="H58" s="447">
        <v>0</v>
      </c>
      <c r="I58" s="447">
        <v>0</v>
      </c>
      <c r="J58" s="447">
        <v>0</v>
      </c>
      <c r="K58" s="447">
        <v>0</v>
      </c>
      <c r="L58" s="447">
        <v>0</v>
      </c>
      <c r="M58" s="447">
        <v>0</v>
      </c>
      <c r="N58" s="447">
        <v>0</v>
      </c>
      <c r="O58" s="447">
        <v>0</v>
      </c>
      <c r="P58" s="447">
        <v>0</v>
      </c>
      <c r="Q58" s="447">
        <v>0</v>
      </c>
      <c r="R58" s="447">
        <v>0</v>
      </c>
      <c r="S58" s="447">
        <v>0</v>
      </c>
      <c r="T58" s="447">
        <v>0</v>
      </c>
      <c r="U58" s="447">
        <v>0</v>
      </c>
      <c r="V58" s="447">
        <v>0</v>
      </c>
      <c r="W58" s="447">
        <v>0</v>
      </c>
      <c r="X58" s="447">
        <v>0</v>
      </c>
      <c r="Y58" s="447">
        <v>0</v>
      </c>
      <c r="Z58" s="447">
        <v>0</v>
      </c>
      <c r="AA58" s="447">
        <v>0</v>
      </c>
      <c r="AB58" s="447">
        <v>0</v>
      </c>
      <c r="AC58" s="447">
        <v>0</v>
      </c>
      <c r="AD58" s="447">
        <v>0</v>
      </c>
      <c r="AE58" s="447">
        <v>0</v>
      </c>
      <c r="AF58" s="447">
        <v>0</v>
      </c>
      <c r="AG58" s="447">
        <v>0</v>
      </c>
      <c r="AH58" s="447">
        <v>0</v>
      </c>
      <c r="AI58" s="447">
        <v>0</v>
      </c>
      <c r="AJ58" s="447">
        <v>0</v>
      </c>
      <c r="AK58" s="447">
        <v>0</v>
      </c>
      <c r="AL58" s="447">
        <v>0</v>
      </c>
      <c r="AM58" s="447">
        <v>0</v>
      </c>
      <c r="AN58" s="447">
        <v>0</v>
      </c>
      <c r="AO58" s="447">
        <v>0</v>
      </c>
      <c r="AP58" s="447">
        <v>0</v>
      </c>
      <c r="AQ58" s="447">
        <v>0</v>
      </c>
      <c r="AR58" s="447">
        <v>0</v>
      </c>
      <c r="AS58" s="447">
        <v>0</v>
      </c>
      <c r="AT58" s="447">
        <v>0</v>
      </c>
      <c r="AU58" s="447">
        <v>0</v>
      </c>
      <c r="AV58" s="447">
        <v>0</v>
      </c>
      <c r="AW58" s="447">
        <v>0</v>
      </c>
      <c r="AX58" s="447">
        <v>0</v>
      </c>
      <c r="AY58" s="447">
        <v>0</v>
      </c>
      <c r="AZ58" s="447">
        <v>0</v>
      </c>
      <c r="BA58" s="447">
        <v>0</v>
      </c>
      <c r="BB58" s="447">
        <v>0</v>
      </c>
      <c r="BC58" s="447">
        <v>0</v>
      </c>
      <c r="BD58" s="447">
        <v>0</v>
      </c>
      <c r="BE58" s="447">
        <v>0</v>
      </c>
      <c r="BF58" s="447">
        <v>0</v>
      </c>
      <c r="BG58" s="447">
        <v>7</v>
      </c>
      <c r="BH58" s="447">
        <v>0</v>
      </c>
      <c r="BI58" s="447">
        <v>0</v>
      </c>
      <c r="BJ58" s="447">
        <v>0</v>
      </c>
      <c r="BK58" s="447">
        <v>0</v>
      </c>
      <c r="BL58" s="447">
        <v>0</v>
      </c>
      <c r="BM58" s="447">
        <v>0</v>
      </c>
      <c r="BN58" s="447">
        <v>0</v>
      </c>
      <c r="BO58" s="447">
        <v>0</v>
      </c>
      <c r="BP58" s="447">
        <v>0</v>
      </c>
      <c r="BQ58" s="447">
        <v>0</v>
      </c>
      <c r="BR58" s="447">
        <v>0</v>
      </c>
      <c r="BS58" s="447">
        <v>0</v>
      </c>
      <c r="BT58" s="447">
        <v>0</v>
      </c>
      <c r="BU58" s="447">
        <v>0</v>
      </c>
      <c r="BV58" s="447">
        <v>0</v>
      </c>
      <c r="BW58" s="447">
        <v>0</v>
      </c>
      <c r="BX58" s="447">
        <v>7</v>
      </c>
      <c r="BY58" s="447">
        <v>0</v>
      </c>
      <c r="BZ58" s="447">
        <v>0</v>
      </c>
      <c r="CA58" s="447">
        <v>0</v>
      </c>
      <c r="CB58" s="447">
        <v>5</v>
      </c>
      <c r="CC58" s="447">
        <v>5</v>
      </c>
      <c r="CD58" s="447">
        <v>5</v>
      </c>
      <c r="CE58" s="447">
        <v>5</v>
      </c>
      <c r="CF58" s="447">
        <v>5</v>
      </c>
      <c r="CG58" s="447">
        <v>5</v>
      </c>
      <c r="CH58" s="447">
        <v>5</v>
      </c>
      <c r="CI58" s="447">
        <v>5</v>
      </c>
      <c r="CJ58" s="447">
        <v>5</v>
      </c>
      <c r="CK58" s="447">
        <v>5</v>
      </c>
      <c r="CL58" s="447">
        <v>5</v>
      </c>
      <c r="CM58" s="447">
        <v>5</v>
      </c>
      <c r="CN58" s="447">
        <v>5</v>
      </c>
      <c r="CO58" s="447">
        <v>5</v>
      </c>
      <c r="CP58" s="447">
        <v>5</v>
      </c>
      <c r="CQ58" s="447">
        <v>5</v>
      </c>
      <c r="CR58" s="447">
        <v>5</v>
      </c>
      <c r="CS58" s="447">
        <v>5</v>
      </c>
      <c r="CT58" s="447">
        <v>5</v>
      </c>
      <c r="CU58" s="447">
        <v>5</v>
      </c>
      <c r="CV58" s="447">
        <v>5</v>
      </c>
      <c r="CW58" s="447">
        <v>5</v>
      </c>
      <c r="CX58" s="447">
        <v>5</v>
      </c>
      <c r="CY58" s="447">
        <v>5</v>
      </c>
      <c r="CZ58" s="447">
        <v>5</v>
      </c>
      <c r="DA58" s="447">
        <v>5</v>
      </c>
      <c r="DB58" s="447">
        <v>4</v>
      </c>
      <c r="DC58" s="447">
        <v>4</v>
      </c>
      <c r="DD58" s="447">
        <v>4</v>
      </c>
      <c r="DE58" s="447">
        <v>4</v>
      </c>
      <c r="DF58" s="447">
        <v>4</v>
      </c>
      <c r="DG58" s="447">
        <v>4</v>
      </c>
      <c r="DH58" s="447">
        <v>4</v>
      </c>
      <c r="DI58" s="447">
        <v>4</v>
      </c>
      <c r="DJ58" s="447">
        <v>4</v>
      </c>
      <c r="DK58" s="447">
        <v>5</v>
      </c>
      <c r="DL58" s="447">
        <v>5</v>
      </c>
      <c r="DM58" s="447">
        <v>5</v>
      </c>
      <c r="DN58" s="447">
        <v>5</v>
      </c>
      <c r="DO58" s="447">
        <v>5</v>
      </c>
      <c r="DP58" s="447">
        <v>7</v>
      </c>
      <c r="DQ58" s="447">
        <v>7</v>
      </c>
      <c r="DR58" s="447">
        <v>7</v>
      </c>
      <c r="DS58" s="447">
        <v>7</v>
      </c>
      <c r="DT58" s="447">
        <v>7</v>
      </c>
      <c r="DU58" s="447">
        <v>7</v>
      </c>
      <c r="DV58" s="447">
        <v>7</v>
      </c>
      <c r="DW58" s="447">
        <v>7</v>
      </c>
      <c r="DX58" s="447">
        <v>7</v>
      </c>
      <c r="DY58" s="447">
        <v>7</v>
      </c>
      <c r="DZ58" s="447">
        <v>7</v>
      </c>
      <c r="EA58" s="447">
        <v>7</v>
      </c>
      <c r="EB58" s="447">
        <v>7</v>
      </c>
      <c r="EC58" s="447">
        <v>7</v>
      </c>
      <c r="ED58" s="447">
        <v>8</v>
      </c>
      <c r="EE58" s="447">
        <v>8</v>
      </c>
      <c r="EF58" s="447">
        <v>8</v>
      </c>
      <c r="EG58" s="447">
        <v>8</v>
      </c>
      <c r="EH58" s="447">
        <v>7</v>
      </c>
      <c r="EI58" s="447">
        <v>7</v>
      </c>
      <c r="EJ58" s="447">
        <v>7</v>
      </c>
      <c r="EK58" s="447">
        <v>7</v>
      </c>
      <c r="EL58" s="447">
        <v>7</v>
      </c>
      <c r="EM58" s="447">
        <v>7</v>
      </c>
      <c r="EN58" s="447">
        <v>7</v>
      </c>
      <c r="EO58" s="447">
        <v>7</v>
      </c>
      <c r="EP58" s="447">
        <v>7</v>
      </c>
      <c r="EQ58" s="447">
        <v>7</v>
      </c>
      <c r="ER58" s="447">
        <v>7</v>
      </c>
      <c r="ES58" s="447">
        <v>7</v>
      </c>
      <c r="ET58" s="447">
        <v>7</v>
      </c>
      <c r="EU58" s="447">
        <v>0</v>
      </c>
      <c r="EV58" s="447">
        <v>0</v>
      </c>
      <c r="EW58" s="447">
        <v>0</v>
      </c>
      <c r="EX58" s="447">
        <v>0</v>
      </c>
      <c r="EY58" s="447">
        <v>0</v>
      </c>
      <c r="EZ58" s="447">
        <v>0</v>
      </c>
      <c r="FA58" s="447">
        <v>0</v>
      </c>
      <c r="FB58" s="447">
        <v>0</v>
      </c>
      <c r="FC58" s="447">
        <v>0</v>
      </c>
      <c r="FD58" s="447">
        <v>0</v>
      </c>
      <c r="FE58" s="447">
        <v>0</v>
      </c>
      <c r="FF58" s="447">
        <v>0</v>
      </c>
      <c r="FG58" s="447">
        <v>0</v>
      </c>
      <c r="FH58" s="447">
        <v>0</v>
      </c>
      <c r="FI58" s="447">
        <v>0</v>
      </c>
      <c r="FJ58" s="447">
        <v>0</v>
      </c>
      <c r="FK58" s="447">
        <v>0</v>
      </c>
      <c r="FL58" s="447">
        <v>0</v>
      </c>
      <c r="FM58" s="447">
        <v>0</v>
      </c>
      <c r="FN58" s="447">
        <v>0</v>
      </c>
      <c r="FO58" s="447">
        <v>0</v>
      </c>
      <c r="FP58" s="447">
        <v>0</v>
      </c>
      <c r="FQ58" s="447">
        <v>0</v>
      </c>
      <c r="FR58" s="447">
        <v>0</v>
      </c>
      <c r="FS58" s="447">
        <v>0</v>
      </c>
      <c r="FT58" s="447">
        <v>0</v>
      </c>
      <c r="FU58" s="447">
        <v>0</v>
      </c>
      <c r="FV58" s="447">
        <v>0</v>
      </c>
      <c r="FW58" s="447">
        <v>0</v>
      </c>
      <c r="FX58" s="447">
        <v>0</v>
      </c>
      <c r="FY58" s="447">
        <v>0</v>
      </c>
      <c r="FZ58" s="447">
        <v>0</v>
      </c>
      <c r="GA58" s="447">
        <v>0</v>
      </c>
      <c r="GB58" s="447">
        <v>0</v>
      </c>
      <c r="GC58" s="447">
        <v>0</v>
      </c>
      <c r="GD58" s="447">
        <v>0</v>
      </c>
      <c r="GE58" s="447">
        <v>0</v>
      </c>
      <c r="GF58" s="448">
        <v>0</v>
      </c>
    </row>
    <row r="59" spans="2:188" s="274" customFormat="1" ht="14.1" customHeight="1" x14ac:dyDescent="0.25">
      <c r="B59" s="439" t="s">
        <v>119</v>
      </c>
      <c r="C59" s="447">
        <v>0</v>
      </c>
      <c r="D59" s="447">
        <v>0</v>
      </c>
      <c r="E59" s="447">
        <v>0</v>
      </c>
      <c r="F59" s="447">
        <v>0</v>
      </c>
      <c r="G59" s="447">
        <v>0</v>
      </c>
      <c r="H59" s="447">
        <v>0</v>
      </c>
      <c r="I59" s="447">
        <v>0</v>
      </c>
      <c r="J59" s="447">
        <v>0</v>
      </c>
      <c r="K59" s="447">
        <v>0</v>
      </c>
      <c r="L59" s="447">
        <v>0</v>
      </c>
      <c r="M59" s="447">
        <v>0</v>
      </c>
      <c r="N59" s="447">
        <v>0</v>
      </c>
      <c r="O59" s="447">
        <v>0</v>
      </c>
      <c r="P59" s="447">
        <v>0</v>
      </c>
      <c r="Q59" s="447">
        <v>0</v>
      </c>
      <c r="R59" s="447">
        <v>0</v>
      </c>
      <c r="S59" s="447">
        <v>0</v>
      </c>
      <c r="T59" s="447">
        <v>0</v>
      </c>
      <c r="U59" s="447">
        <v>0</v>
      </c>
      <c r="V59" s="447">
        <v>0</v>
      </c>
      <c r="W59" s="447">
        <v>0</v>
      </c>
      <c r="X59" s="447">
        <v>0</v>
      </c>
      <c r="Y59" s="447">
        <v>0</v>
      </c>
      <c r="Z59" s="447">
        <v>0</v>
      </c>
      <c r="AA59" s="447">
        <v>0</v>
      </c>
      <c r="AB59" s="447">
        <v>0</v>
      </c>
      <c r="AC59" s="447">
        <v>0</v>
      </c>
      <c r="AD59" s="447">
        <v>0</v>
      </c>
      <c r="AE59" s="447">
        <v>0</v>
      </c>
      <c r="AF59" s="447">
        <v>0</v>
      </c>
      <c r="AG59" s="447">
        <v>0</v>
      </c>
      <c r="AH59" s="447">
        <v>0</v>
      </c>
      <c r="AI59" s="447">
        <v>0</v>
      </c>
      <c r="AJ59" s="447">
        <v>0</v>
      </c>
      <c r="AK59" s="447">
        <v>0</v>
      </c>
      <c r="AL59" s="447">
        <v>0</v>
      </c>
      <c r="AM59" s="447">
        <v>0</v>
      </c>
      <c r="AN59" s="447">
        <v>0</v>
      </c>
      <c r="AO59" s="447">
        <v>0</v>
      </c>
      <c r="AP59" s="447">
        <v>0</v>
      </c>
      <c r="AQ59" s="447">
        <v>0</v>
      </c>
      <c r="AR59" s="447">
        <v>0</v>
      </c>
      <c r="AS59" s="447">
        <v>0</v>
      </c>
      <c r="AT59" s="447">
        <v>0</v>
      </c>
      <c r="AU59" s="447">
        <v>0</v>
      </c>
      <c r="AV59" s="447">
        <v>0</v>
      </c>
      <c r="AW59" s="447">
        <v>0</v>
      </c>
      <c r="AX59" s="447">
        <v>0</v>
      </c>
      <c r="AY59" s="447">
        <v>0</v>
      </c>
      <c r="AZ59" s="447">
        <v>0</v>
      </c>
      <c r="BA59" s="447">
        <v>0</v>
      </c>
      <c r="BB59" s="447">
        <v>0</v>
      </c>
      <c r="BC59" s="447">
        <v>0</v>
      </c>
      <c r="BD59" s="447">
        <v>0</v>
      </c>
      <c r="BE59" s="447">
        <v>0</v>
      </c>
      <c r="BF59" s="447">
        <v>0</v>
      </c>
      <c r="BG59" s="447">
        <v>54</v>
      </c>
      <c r="BH59" s="447">
        <v>0</v>
      </c>
      <c r="BI59" s="447">
        <v>0</v>
      </c>
      <c r="BJ59" s="447">
        <v>0</v>
      </c>
      <c r="BK59" s="447">
        <v>0</v>
      </c>
      <c r="BL59" s="447">
        <v>0</v>
      </c>
      <c r="BM59" s="447">
        <v>0</v>
      </c>
      <c r="BN59" s="447">
        <v>0</v>
      </c>
      <c r="BO59" s="447">
        <v>0</v>
      </c>
      <c r="BP59" s="447">
        <v>0</v>
      </c>
      <c r="BQ59" s="447">
        <v>0</v>
      </c>
      <c r="BR59" s="447">
        <v>0</v>
      </c>
      <c r="BS59" s="447">
        <v>0</v>
      </c>
      <c r="BT59" s="447">
        <v>0</v>
      </c>
      <c r="BU59" s="447">
        <v>0</v>
      </c>
      <c r="BV59" s="447">
        <v>0</v>
      </c>
      <c r="BW59" s="447">
        <v>0</v>
      </c>
      <c r="BX59" s="447">
        <v>83</v>
      </c>
      <c r="BY59" s="447">
        <v>0</v>
      </c>
      <c r="BZ59" s="447">
        <v>0</v>
      </c>
      <c r="CA59" s="447">
        <v>0</v>
      </c>
      <c r="CB59" s="447">
        <v>73</v>
      </c>
      <c r="CC59" s="447">
        <v>73</v>
      </c>
      <c r="CD59" s="447">
        <v>73</v>
      </c>
      <c r="CE59" s="447">
        <v>73</v>
      </c>
      <c r="CF59" s="447">
        <v>73</v>
      </c>
      <c r="CG59" s="447">
        <v>73</v>
      </c>
      <c r="CH59" s="447">
        <v>73</v>
      </c>
      <c r="CI59" s="447">
        <v>73</v>
      </c>
      <c r="CJ59" s="447">
        <v>73</v>
      </c>
      <c r="CK59" s="447">
        <v>73</v>
      </c>
      <c r="CL59" s="447">
        <v>73</v>
      </c>
      <c r="CM59" s="447">
        <v>71</v>
      </c>
      <c r="CN59" s="447">
        <v>71</v>
      </c>
      <c r="CO59" s="447">
        <v>71</v>
      </c>
      <c r="CP59" s="447">
        <v>78</v>
      </c>
      <c r="CQ59" s="447">
        <v>78</v>
      </c>
      <c r="CR59" s="447">
        <v>81</v>
      </c>
      <c r="CS59" s="447">
        <v>81</v>
      </c>
      <c r="CT59" s="447">
        <v>82</v>
      </c>
      <c r="CU59" s="447">
        <v>84</v>
      </c>
      <c r="CV59" s="447">
        <v>84</v>
      </c>
      <c r="CW59" s="447">
        <v>84</v>
      </c>
      <c r="CX59" s="447">
        <v>88</v>
      </c>
      <c r="CY59" s="447">
        <v>88</v>
      </c>
      <c r="CZ59" s="447">
        <v>88</v>
      </c>
      <c r="DA59" s="447">
        <v>88</v>
      </c>
      <c r="DB59" s="447">
        <v>94</v>
      </c>
      <c r="DC59" s="447">
        <v>94</v>
      </c>
      <c r="DD59" s="447">
        <v>92</v>
      </c>
      <c r="DE59" s="447">
        <v>92</v>
      </c>
      <c r="DF59" s="447">
        <v>92</v>
      </c>
      <c r="DG59" s="447">
        <v>103</v>
      </c>
      <c r="DH59" s="447">
        <v>103</v>
      </c>
      <c r="DI59" s="447">
        <v>103</v>
      </c>
      <c r="DJ59" s="447">
        <v>103</v>
      </c>
      <c r="DK59" s="447">
        <v>111</v>
      </c>
      <c r="DL59" s="447">
        <v>111</v>
      </c>
      <c r="DM59" s="447">
        <v>114</v>
      </c>
      <c r="DN59" s="447">
        <v>114</v>
      </c>
      <c r="DO59" s="447">
        <v>114</v>
      </c>
      <c r="DP59" s="447">
        <v>121</v>
      </c>
      <c r="DQ59" s="447">
        <v>121</v>
      </c>
      <c r="DR59" s="447">
        <v>121</v>
      </c>
      <c r="DS59" s="447">
        <v>121</v>
      </c>
      <c r="DT59" s="447">
        <v>121</v>
      </c>
      <c r="DU59" s="447">
        <v>121</v>
      </c>
      <c r="DV59" s="447">
        <v>121</v>
      </c>
      <c r="DW59" s="447">
        <v>121</v>
      </c>
      <c r="DX59" s="447">
        <v>125</v>
      </c>
      <c r="DY59" s="447">
        <v>125</v>
      </c>
      <c r="DZ59" s="447">
        <v>125</v>
      </c>
      <c r="EA59" s="447">
        <v>135</v>
      </c>
      <c r="EB59" s="447">
        <v>135</v>
      </c>
      <c r="EC59" s="447">
        <v>135</v>
      </c>
      <c r="ED59" s="447">
        <v>140</v>
      </c>
      <c r="EE59" s="447">
        <v>140</v>
      </c>
      <c r="EF59" s="447">
        <v>140</v>
      </c>
      <c r="EG59" s="447">
        <v>140</v>
      </c>
      <c r="EH59" s="447">
        <v>116</v>
      </c>
      <c r="EI59" s="447">
        <v>116</v>
      </c>
      <c r="EJ59" s="447">
        <v>126</v>
      </c>
      <c r="EK59" s="447">
        <v>126</v>
      </c>
      <c r="EL59" s="447">
        <v>126</v>
      </c>
      <c r="EM59" s="447">
        <v>126</v>
      </c>
      <c r="EN59" s="447">
        <v>126</v>
      </c>
      <c r="EO59" s="447">
        <v>126</v>
      </c>
      <c r="EP59" s="447">
        <v>126</v>
      </c>
      <c r="EQ59" s="447">
        <v>126</v>
      </c>
      <c r="ER59" s="447">
        <v>126</v>
      </c>
      <c r="ES59" s="447">
        <v>126</v>
      </c>
      <c r="ET59" s="447">
        <v>126</v>
      </c>
      <c r="EU59" s="447">
        <v>0</v>
      </c>
      <c r="EV59" s="447">
        <v>0</v>
      </c>
      <c r="EW59" s="447">
        <v>0</v>
      </c>
      <c r="EX59" s="447">
        <v>0</v>
      </c>
      <c r="EY59" s="447">
        <v>0</v>
      </c>
      <c r="EZ59" s="447">
        <v>0</v>
      </c>
      <c r="FA59" s="447">
        <v>0</v>
      </c>
      <c r="FB59" s="447">
        <v>0</v>
      </c>
      <c r="FC59" s="447">
        <v>0</v>
      </c>
      <c r="FD59" s="447">
        <v>0</v>
      </c>
      <c r="FE59" s="447">
        <v>0</v>
      </c>
      <c r="FF59" s="447">
        <v>0</v>
      </c>
      <c r="FG59" s="447">
        <v>0</v>
      </c>
      <c r="FH59" s="447">
        <v>0</v>
      </c>
      <c r="FI59" s="447">
        <v>0</v>
      </c>
      <c r="FJ59" s="447">
        <v>0</v>
      </c>
      <c r="FK59" s="447">
        <v>0</v>
      </c>
      <c r="FL59" s="447">
        <v>0</v>
      </c>
      <c r="FM59" s="447">
        <v>0</v>
      </c>
      <c r="FN59" s="447">
        <v>0</v>
      </c>
      <c r="FO59" s="447">
        <v>0</v>
      </c>
      <c r="FP59" s="447">
        <v>0</v>
      </c>
      <c r="FQ59" s="447">
        <v>0</v>
      </c>
      <c r="FR59" s="447">
        <v>0</v>
      </c>
      <c r="FS59" s="447">
        <v>0</v>
      </c>
      <c r="FT59" s="447">
        <v>0</v>
      </c>
      <c r="FU59" s="447">
        <v>0</v>
      </c>
      <c r="FV59" s="447">
        <v>0</v>
      </c>
      <c r="FW59" s="447">
        <v>0</v>
      </c>
      <c r="FX59" s="447">
        <v>0</v>
      </c>
      <c r="FY59" s="447">
        <v>0</v>
      </c>
      <c r="FZ59" s="447">
        <v>0</v>
      </c>
      <c r="GA59" s="447">
        <v>0</v>
      </c>
      <c r="GB59" s="447">
        <v>0</v>
      </c>
      <c r="GC59" s="447">
        <v>0</v>
      </c>
      <c r="GD59" s="447">
        <v>0</v>
      </c>
      <c r="GE59" s="447">
        <v>0</v>
      </c>
      <c r="GF59" s="448">
        <v>0</v>
      </c>
    </row>
    <row r="60" spans="2:188" s="274" customFormat="1" ht="14.1" customHeight="1" x14ac:dyDescent="0.25">
      <c r="B60" s="439" t="s">
        <v>20</v>
      </c>
      <c r="C60" s="447">
        <v>0</v>
      </c>
      <c r="D60" s="447">
        <v>0</v>
      </c>
      <c r="E60" s="447">
        <v>0</v>
      </c>
      <c r="F60" s="447">
        <v>0</v>
      </c>
      <c r="G60" s="447">
        <v>0</v>
      </c>
      <c r="H60" s="447">
        <v>0</v>
      </c>
      <c r="I60" s="447">
        <v>0</v>
      </c>
      <c r="J60" s="447">
        <v>0</v>
      </c>
      <c r="K60" s="447">
        <v>0</v>
      </c>
      <c r="L60" s="447">
        <v>0</v>
      </c>
      <c r="M60" s="447">
        <v>0</v>
      </c>
      <c r="N60" s="447">
        <v>0</v>
      </c>
      <c r="O60" s="447">
        <v>0</v>
      </c>
      <c r="P60" s="447">
        <v>0</v>
      </c>
      <c r="Q60" s="447">
        <v>0</v>
      </c>
      <c r="R60" s="447">
        <v>0</v>
      </c>
      <c r="S60" s="447">
        <v>0</v>
      </c>
      <c r="T60" s="447">
        <v>0</v>
      </c>
      <c r="U60" s="447">
        <v>0</v>
      </c>
      <c r="V60" s="447">
        <v>0</v>
      </c>
      <c r="W60" s="447">
        <v>0</v>
      </c>
      <c r="X60" s="447">
        <v>0</v>
      </c>
      <c r="Y60" s="447">
        <v>0</v>
      </c>
      <c r="Z60" s="447">
        <v>0</v>
      </c>
      <c r="AA60" s="447">
        <v>0</v>
      </c>
      <c r="AB60" s="447">
        <v>0</v>
      </c>
      <c r="AC60" s="447">
        <v>0</v>
      </c>
      <c r="AD60" s="447">
        <v>0</v>
      </c>
      <c r="AE60" s="447">
        <v>0</v>
      </c>
      <c r="AF60" s="447">
        <v>0</v>
      </c>
      <c r="AG60" s="447">
        <v>0</v>
      </c>
      <c r="AH60" s="447">
        <v>0</v>
      </c>
      <c r="AI60" s="447">
        <v>0</v>
      </c>
      <c r="AJ60" s="447">
        <v>0</v>
      </c>
      <c r="AK60" s="447">
        <v>0</v>
      </c>
      <c r="AL60" s="447">
        <v>0</v>
      </c>
      <c r="AM60" s="447">
        <v>0</v>
      </c>
      <c r="AN60" s="447">
        <v>0</v>
      </c>
      <c r="AO60" s="447">
        <v>0</v>
      </c>
      <c r="AP60" s="447">
        <v>0</v>
      </c>
      <c r="AQ60" s="447">
        <v>0</v>
      </c>
      <c r="AR60" s="447">
        <v>0</v>
      </c>
      <c r="AS60" s="447">
        <v>0</v>
      </c>
      <c r="AT60" s="447">
        <v>0</v>
      </c>
      <c r="AU60" s="447">
        <v>0</v>
      </c>
      <c r="AV60" s="447">
        <v>0</v>
      </c>
      <c r="AW60" s="447">
        <v>0</v>
      </c>
      <c r="AX60" s="447">
        <v>0</v>
      </c>
      <c r="AY60" s="447">
        <v>0</v>
      </c>
      <c r="AZ60" s="447">
        <v>0</v>
      </c>
      <c r="BA60" s="447">
        <v>0</v>
      </c>
      <c r="BB60" s="447">
        <v>0</v>
      </c>
      <c r="BC60" s="447">
        <v>0</v>
      </c>
      <c r="BD60" s="447">
        <v>0</v>
      </c>
      <c r="BE60" s="447">
        <v>0</v>
      </c>
      <c r="BF60" s="447">
        <v>0</v>
      </c>
      <c r="BG60" s="447">
        <v>0</v>
      </c>
      <c r="BH60" s="447">
        <v>0</v>
      </c>
      <c r="BI60" s="447">
        <v>0</v>
      </c>
      <c r="BJ60" s="447">
        <v>0</v>
      </c>
      <c r="BK60" s="447">
        <v>0</v>
      </c>
      <c r="BL60" s="447">
        <v>0</v>
      </c>
      <c r="BM60" s="447">
        <v>0</v>
      </c>
      <c r="BN60" s="447">
        <v>0</v>
      </c>
      <c r="BO60" s="447">
        <v>0</v>
      </c>
      <c r="BP60" s="447">
        <v>0</v>
      </c>
      <c r="BQ60" s="447">
        <v>0</v>
      </c>
      <c r="BR60" s="447">
        <v>0</v>
      </c>
      <c r="BS60" s="447">
        <v>0</v>
      </c>
      <c r="BT60" s="447">
        <v>0</v>
      </c>
      <c r="BU60" s="447">
        <v>0</v>
      </c>
      <c r="BV60" s="447">
        <v>0</v>
      </c>
      <c r="BW60" s="447">
        <v>0</v>
      </c>
      <c r="BX60" s="447">
        <v>0</v>
      </c>
      <c r="BY60" s="447">
        <v>0</v>
      </c>
      <c r="BZ60" s="447">
        <v>0</v>
      </c>
      <c r="CA60" s="447">
        <v>0</v>
      </c>
      <c r="CB60" s="447">
        <v>2</v>
      </c>
      <c r="CC60" s="447">
        <v>2</v>
      </c>
      <c r="CD60" s="447">
        <v>2</v>
      </c>
      <c r="CE60" s="447">
        <v>2</v>
      </c>
      <c r="CF60" s="447">
        <v>2</v>
      </c>
      <c r="CG60" s="447">
        <v>2</v>
      </c>
      <c r="CH60" s="447">
        <v>2</v>
      </c>
      <c r="CI60" s="447">
        <v>2</v>
      </c>
      <c r="CJ60" s="447">
        <v>2</v>
      </c>
      <c r="CK60" s="447">
        <v>2</v>
      </c>
      <c r="CL60" s="447">
        <v>2</v>
      </c>
      <c r="CM60" s="447">
        <v>4</v>
      </c>
      <c r="CN60" s="447">
        <v>4</v>
      </c>
      <c r="CO60" s="447">
        <v>4</v>
      </c>
      <c r="CP60" s="447">
        <v>3</v>
      </c>
      <c r="CQ60" s="447">
        <v>3</v>
      </c>
      <c r="CR60" s="447">
        <v>3</v>
      </c>
      <c r="CS60" s="447">
        <v>3</v>
      </c>
      <c r="CT60" s="447">
        <v>4</v>
      </c>
      <c r="CU60" s="447">
        <v>2</v>
      </c>
      <c r="CV60" s="447">
        <v>2</v>
      </c>
      <c r="CW60" s="447">
        <v>2</v>
      </c>
      <c r="CX60" s="447">
        <v>2</v>
      </c>
      <c r="CY60" s="447">
        <v>2</v>
      </c>
      <c r="CZ60" s="447">
        <v>2</v>
      </c>
      <c r="DA60" s="447">
        <v>2</v>
      </c>
      <c r="DB60" s="447">
        <v>2</v>
      </c>
      <c r="DC60" s="447">
        <v>2</v>
      </c>
      <c r="DD60" s="447">
        <v>2</v>
      </c>
      <c r="DE60" s="447">
        <v>2</v>
      </c>
      <c r="DF60" s="447">
        <v>2</v>
      </c>
      <c r="DG60" s="447">
        <v>2</v>
      </c>
      <c r="DH60" s="447">
        <v>2</v>
      </c>
      <c r="DI60" s="447">
        <v>2</v>
      </c>
      <c r="DJ60" s="447">
        <v>2</v>
      </c>
      <c r="DK60" s="447">
        <v>2</v>
      </c>
      <c r="DL60" s="447">
        <v>2</v>
      </c>
      <c r="DM60" s="447">
        <v>2</v>
      </c>
      <c r="DN60" s="447">
        <v>2</v>
      </c>
      <c r="DO60" s="447">
        <v>2</v>
      </c>
      <c r="DP60" s="447">
        <v>2</v>
      </c>
      <c r="DQ60" s="447">
        <v>2</v>
      </c>
      <c r="DR60" s="447">
        <v>2</v>
      </c>
      <c r="DS60" s="447">
        <v>2</v>
      </c>
      <c r="DT60" s="447">
        <v>2</v>
      </c>
      <c r="DU60" s="447">
        <v>2</v>
      </c>
      <c r="DV60" s="447">
        <v>2</v>
      </c>
      <c r="DW60" s="447">
        <v>2</v>
      </c>
      <c r="DX60" s="447">
        <v>2</v>
      </c>
      <c r="DY60" s="447">
        <v>2</v>
      </c>
      <c r="DZ60" s="447">
        <v>2</v>
      </c>
      <c r="EA60" s="447">
        <v>2</v>
      </c>
      <c r="EB60" s="447">
        <v>2</v>
      </c>
      <c r="EC60" s="447">
        <v>2</v>
      </c>
      <c r="ED60" s="447">
        <v>3</v>
      </c>
      <c r="EE60" s="447">
        <v>3</v>
      </c>
      <c r="EF60" s="447">
        <v>3</v>
      </c>
      <c r="EG60" s="447">
        <v>3</v>
      </c>
      <c r="EH60" s="447">
        <v>2</v>
      </c>
      <c r="EI60" s="447">
        <v>2</v>
      </c>
      <c r="EJ60" s="447">
        <v>2</v>
      </c>
      <c r="EK60" s="447">
        <v>2</v>
      </c>
      <c r="EL60" s="447">
        <v>2</v>
      </c>
      <c r="EM60" s="447">
        <v>2</v>
      </c>
      <c r="EN60" s="447">
        <v>2</v>
      </c>
      <c r="EO60" s="447">
        <v>2</v>
      </c>
      <c r="EP60" s="447">
        <v>2</v>
      </c>
      <c r="EQ60" s="447">
        <v>2</v>
      </c>
      <c r="ER60" s="447">
        <v>2</v>
      </c>
      <c r="ES60" s="447">
        <v>2</v>
      </c>
      <c r="ET60" s="447">
        <v>2</v>
      </c>
      <c r="EU60" s="447">
        <v>0</v>
      </c>
      <c r="EV60" s="447">
        <v>0</v>
      </c>
      <c r="EW60" s="447">
        <v>0</v>
      </c>
      <c r="EX60" s="447">
        <v>0</v>
      </c>
      <c r="EY60" s="447">
        <v>0</v>
      </c>
      <c r="EZ60" s="447">
        <v>0</v>
      </c>
      <c r="FA60" s="447">
        <v>0</v>
      </c>
      <c r="FB60" s="447">
        <v>0</v>
      </c>
      <c r="FC60" s="447">
        <v>0</v>
      </c>
      <c r="FD60" s="447">
        <v>0</v>
      </c>
      <c r="FE60" s="447">
        <v>0</v>
      </c>
      <c r="FF60" s="447">
        <v>0</v>
      </c>
      <c r="FG60" s="447">
        <v>0</v>
      </c>
      <c r="FH60" s="447">
        <v>0</v>
      </c>
      <c r="FI60" s="447">
        <v>0</v>
      </c>
      <c r="FJ60" s="447">
        <v>0</v>
      </c>
      <c r="FK60" s="447">
        <v>0</v>
      </c>
      <c r="FL60" s="447">
        <v>0</v>
      </c>
      <c r="FM60" s="447">
        <v>0</v>
      </c>
      <c r="FN60" s="447">
        <v>0</v>
      </c>
      <c r="FO60" s="447">
        <v>0</v>
      </c>
      <c r="FP60" s="447">
        <v>0</v>
      </c>
      <c r="FQ60" s="447">
        <v>0</v>
      </c>
      <c r="FR60" s="447">
        <v>0</v>
      </c>
      <c r="FS60" s="447">
        <v>0</v>
      </c>
      <c r="FT60" s="447">
        <v>0</v>
      </c>
      <c r="FU60" s="447">
        <v>0</v>
      </c>
      <c r="FV60" s="447">
        <v>0</v>
      </c>
      <c r="FW60" s="447">
        <v>0</v>
      </c>
      <c r="FX60" s="447">
        <v>0</v>
      </c>
      <c r="FY60" s="447">
        <v>0</v>
      </c>
      <c r="FZ60" s="447">
        <v>0</v>
      </c>
      <c r="GA60" s="447">
        <v>0</v>
      </c>
      <c r="GB60" s="447">
        <v>0</v>
      </c>
      <c r="GC60" s="447">
        <v>0</v>
      </c>
      <c r="GD60" s="447">
        <v>0</v>
      </c>
      <c r="GE60" s="447">
        <v>0</v>
      </c>
      <c r="GF60" s="448">
        <v>0</v>
      </c>
    </row>
    <row r="61" spans="2:188" s="274" customFormat="1" ht="14.1" customHeight="1" x14ac:dyDescent="0.25">
      <c r="B61" s="439" t="s">
        <v>21</v>
      </c>
      <c r="C61" s="447">
        <v>0</v>
      </c>
      <c r="D61" s="447">
        <v>0</v>
      </c>
      <c r="E61" s="447">
        <v>0</v>
      </c>
      <c r="F61" s="447">
        <v>0</v>
      </c>
      <c r="G61" s="447">
        <v>0</v>
      </c>
      <c r="H61" s="447">
        <v>0</v>
      </c>
      <c r="I61" s="447">
        <v>0</v>
      </c>
      <c r="J61" s="447">
        <v>0</v>
      </c>
      <c r="K61" s="447">
        <v>0</v>
      </c>
      <c r="L61" s="447">
        <v>0</v>
      </c>
      <c r="M61" s="447">
        <v>0</v>
      </c>
      <c r="N61" s="447">
        <v>0</v>
      </c>
      <c r="O61" s="447">
        <v>0</v>
      </c>
      <c r="P61" s="447">
        <v>0</v>
      </c>
      <c r="Q61" s="447">
        <v>0</v>
      </c>
      <c r="R61" s="447">
        <v>0</v>
      </c>
      <c r="S61" s="447">
        <v>0</v>
      </c>
      <c r="T61" s="447">
        <v>0</v>
      </c>
      <c r="U61" s="447">
        <v>0</v>
      </c>
      <c r="V61" s="447">
        <v>0</v>
      </c>
      <c r="W61" s="447">
        <v>0</v>
      </c>
      <c r="X61" s="447">
        <v>0</v>
      </c>
      <c r="Y61" s="447">
        <v>0</v>
      </c>
      <c r="Z61" s="447">
        <v>0</v>
      </c>
      <c r="AA61" s="447">
        <v>0</v>
      </c>
      <c r="AB61" s="447">
        <v>0</v>
      </c>
      <c r="AC61" s="447">
        <v>0</v>
      </c>
      <c r="AD61" s="447">
        <v>0</v>
      </c>
      <c r="AE61" s="447">
        <v>0</v>
      </c>
      <c r="AF61" s="447">
        <v>0</v>
      </c>
      <c r="AG61" s="447">
        <v>0</v>
      </c>
      <c r="AH61" s="447">
        <v>0</v>
      </c>
      <c r="AI61" s="447">
        <v>0</v>
      </c>
      <c r="AJ61" s="447">
        <v>0</v>
      </c>
      <c r="AK61" s="447">
        <v>0</v>
      </c>
      <c r="AL61" s="447">
        <v>0</v>
      </c>
      <c r="AM61" s="447">
        <v>0</v>
      </c>
      <c r="AN61" s="447">
        <v>0</v>
      </c>
      <c r="AO61" s="447">
        <v>0</v>
      </c>
      <c r="AP61" s="447">
        <v>0</v>
      </c>
      <c r="AQ61" s="447">
        <v>0</v>
      </c>
      <c r="AR61" s="447">
        <v>0</v>
      </c>
      <c r="AS61" s="447">
        <v>0</v>
      </c>
      <c r="AT61" s="447">
        <v>0</v>
      </c>
      <c r="AU61" s="447">
        <v>0</v>
      </c>
      <c r="AV61" s="447">
        <v>0</v>
      </c>
      <c r="AW61" s="447">
        <v>0</v>
      </c>
      <c r="AX61" s="447">
        <v>0</v>
      </c>
      <c r="AY61" s="447">
        <v>0</v>
      </c>
      <c r="AZ61" s="447">
        <v>0</v>
      </c>
      <c r="BA61" s="447">
        <v>0</v>
      </c>
      <c r="BB61" s="447">
        <v>0</v>
      </c>
      <c r="BC61" s="447">
        <v>0</v>
      </c>
      <c r="BD61" s="447">
        <v>0</v>
      </c>
      <c r="BE61" s="447">
        <v>0</v>
      </c>
      <c r="BF61" s="447">
        <v>0</v>
      </c>
      <c r="BG61" s="447">
        <v>1</v>
      </c>
      <c r="BH61" s="447">
        <v>0</v>
      </c>
      <c r="BI61" s="447">
        <v>0</v>
      </c>
      <c r="BJ61" s="447">
        <v>0</v>
      </c>
      <c r="BK61" s="447">
        <v>0</v>
      </c>
      <c r="BL61" s="447">
        <v>0</v>
      </c>
      <c r="BM61" s="447">
        <v>0</v>
      </c>
      <c r="BN61" s="447">
        <v>0</v>
      </c>
      <c r="BO61" s="447">
        <v>0</v>
      </c>
      <c r="BP61" s="447">
        <v>0</v>
      </c>
      <c r="BQ61" s="447">
        <v>0</v>
      </c>
      <c r="BR61" s="447">
        <v>0</v>
      </c>
      <c r="BS61" s="447">
        <v>0</v>
      </c>
      <c r="BT61" s="447">
        <v>0</v>
      </c>
      <c r="BU61" s="447">
        <v>0</v>
      </c>
      <c r="BV61" s="447">
        <v>0</v>
      </c>
      <c r="BW61" s="447">
        <v>0</v>
      </c>
      <c r="BX61" s="447">
        <v>1</v>
      </c>
      <c r="BY61" s="447">
        <v>0</v>
      </c>
      <c r="BZ61" s="447">
        <v>0</v>
      </c>
      <c r="CA61" s="447">
        <v>0</v>
      </c>
      <c r="CB61" s="447">
        <v>1</v>
      </c>
      <c r="CC61" s="447">
        <v>1</v>
      </c>
      <c r="CD61" s="447">
        <v>1</v>
      </c>
      <c r="CE61" s="447">
        <v>1</v>
      </c>
      <c r="CF61" s="447">
        <v>1</v>
      </c>
      <c r="CG61" s="447">
        <v>1</v>
      </c>
      <c r="CH61" s="447">
        <v>1</v>
      </c>
      <c r="CI61" s="447">
        <v>1</v>
      </c>
      <c r="CJ61" s="447">
        <v>1</v>
      </c>
      <c r="CK61" s="447">
        <v>1</v>
      </c>
      <c r="CL61" s="447">
        <v>1</v>
      </c>
      <c r="CM61" s="447">
        <v>1</v>
      </c>
      <c r="CN61" s="447">
        <v>1</v>
      </c>
      <c r="CO61" s="447">
        <v>1</v>
      </c>
      <c r="CP61" s="447">
        <v>1</v>
      </c>
      <c r="CQ61" s="447">
        <v>1</v>
      </c>
      <c r="CR61" s="447">
        <v>1</v>
      </c>
      <c r="CS61" s="447">
        <v>1</v>
      </c>
      <c r="CT61" s="447">
        <v>1</v>
      </c>
      <c r="CU61" s="447">
        <v>0</v>
      </c>
      <c r="CV61" s="447">
        <v>0</v>
      </c>
      <c r="CW61" s="447">
        <v>0</v>
      </c>
      <c r="CX61" s="447">
        <v>0</v>
      </c>
      <c r="CY61" s="447">
        <v>0</v>
      </c>
      <c r="CZ61" s="447">
        <v>0</v>
      </c>
      <c r="DA61" s="447">
        <v>0</v>
      </c>
      <c r="DB61" s="447">
        <v>0</v>
      </c>
      <c r="DC61" s="447">
        <v>0</v>
      </c>
      <c r="DD61" s="447">
        <v>0</v>
      </c>
      <c r="DE61" s="447">
        <v>0</v>
      </c>
      <c r="DF61" s="447">
        <v>0</v>
      </c>
      <c r="DG61" s="447">
        <v>0</v>
      </c>
      <c r="DH61" s="447">
        <v>0</v>
      </c>
      <c r="DI61" s="447">
        <v>0</v>
      </c>
      <c r="DJ61" s="447">
        <v>0</v>
      </c>
      <c r="DK61" s="447">
        <v>0</v>
      </c>
      <c r="DL61" s="447">
        <v>0</v>
      </c>
      <c r="DM61" s="447">
        <v>0</v>
      </c>
      <c r="DN61" s="447">
        <v>0</v>
      </c>
      <c r="DO61" s="447">
        <v>0</v>
      </c>
      <c r="DP61" s="447">
        <v>0</v>
      </c>
      <c r="DQ61" s="447">
        <v>0</v>
      </c>
      <c r="DR61" s="447">
        <v>0</v>
      </c>
      <c r="DS61" s="447">
        <v>0</v>
      </c>
      <c r="DT61" s="447">
        <v>0</v>
      </c>
      <c r="DU61" s="447">
        <v>0</v>
      </c>
      <c r="DV61" s="447">
        <v>0</v>
      </c>
      <c r="DW61" s="447">
        <v>0</v>
      </c>
      <c r="DX61" s="447">
        <v>0</v>
      </c>
      <c r="DY61" s="447">
        <v>0</v>
      </c>
      <c r="DZ61" s="447">
        <v>0</v>
      </c>
      <c r="EA61" s="447">
        <v>0</v>
      </c>
      <c r="EB61" s="447">
        <v>0</v>
      </c>
      <c r="EC61" s="447">
        <v>0</v>
      </c>
      <c r="ED61" s="447">
        <v>0</v>
      </c>
      <c r="EE61" s="447">
        <v>0</v>
      </c>
      <c r="EF61" s="447">
        <v>0</v>
      </c>
      <c r="EG61" s="447">
        <v>0</v>
      </c>
      <c r="EH61" s="447">
        <v>0</v>
      </c>
      <c r="EI61" s="447">
        <v>0</v>
      </c>
      <c r="EJ61" s="447">
        <v>0</v>
      </c>
      <c r="EK61" s="447">
        <v>0</v>
      </c>
      <c r="EL61" s="447">
        <v>0</v>
      </c>
      <c r="EM61" s="447">
        <v>0</v>
      </c>
      <c r="EN61" s="447">
        <v>0</v>
      </c>
      <c r="EO61" s="447">
        <v>0</v>
      </c>
      <c r="EP61" s="447">
        <v>0</v>
      </c>
      <c r="EQ61" s="447">
        <v>0</v>
      </c>
      <c r="ER61" s="447">
        <v>0</v>
      </c>
      <c r="ES61" s="447">
        <v>0</v>
      </c>
      <c r="ET61" s="447">
        <v>0</v>
      </c>
      <c r="EU61" s="447">
        <v>0</v>
      </c>
      <c r="EV61" s="447">
        <v>0</v>
      </c>
      <c r="EW61" s="447">
        <v>0</v>
      </c>
      <c r="EX61" s="447">
        <v>0</v>
      </c>
      <c r="EY61" s="447">
        <v>0</v>
      </c>
      <c r="EZ61" s="447">
        <v>0</v>
      </c>
      <c r="FA61" s="447">
        <v>0</v>
      </c>
      <c r="FB61" s="447">
        <v>0</v>
      </c>
      <c r="FC61" s="447">
        <v>0</v>
      </c>
      <c r="FD61" s="447">
        <v>0</v>
      </c>
      <c r="FE61" s="447">
        <v>0</v>
      </c>
      <c r="FF61" s="447">
        <v>0</v>
      </c>
      <c r="FG61" s="447">
        <v>0</v>
      </c>
      <c r="FH61" s="447">
        <v>0</v>
      </c>
      <c r="FI61" s="447">
        <v>0</v>
      </c>
      <c r="FJ61" s="447">
        <v>0</v>
      </c>
      <c r="FK61" s="447">
        <v>0</v>
      </c>
      <c r="FL61" s="447">
        <v>0</v>
      </c>
      <c r="FM61" s="447">
        <v>0</v>
      </c>
      <c r="FN61" s="447">
        <v>0</v>
      </c>
      <c r="FO61" s="447">
        <v>0</v>
      </c>
      <c r="FP61" s="447">
        <v>0</v>
      </c>
      <c r="FQ61" s="447">
        <v>0</v>
      </c>
      <c r="FR61" s="447">
        <v>0</v>
      </c>
      <c r="FS61" s="447">
        <v>0</v>
      </c>
      <c r="FT61" s="447">
        <v>0</v>
      </c>
      <c r="FU61" s="447">
        <v>0</v>
      </c>
      <c r="FV61" s="447">
        <v>0</v>
      </c>
      <c r="FW61" s="447">
        <v>0</v>
      </c>
      <c r="FX61" s="447">
        <v>0</v>
      </c>
      <c r="FY61" s="447">
        <v>0</v>
      </c>
      <c r="FZ61" s="447">
        <v>0</v>
      </c>
      <c r="GA61" s="447">
        <v>0</v>
      </c>
      <c r="GB61" s="447">
        <v>0</v>
      </c>
      <c r="GC61" s="447">
        <v>0</v>
      </c>
      <c r="GD61" s="447">
        <v>0</v>
      </c>
      <c r="GE61" s="447">
        <v>0</v>
      </c>
      <c r="GF61" s="448">
        <v>0</v>
      </c>
    </row>
    <row r="62" spans="2:188" s="274" customFormat="1" ht="14.1" customHeight="1" x14ac:dyDescent="0.25">
      <c r="B62" s="439" t="s">
        <v>125</v>
      </c>
      <c r="C62" s="447">
        <v>0</v>
      </c>
      <c r="D62" s="447">
        <v>0</v>
      </c>
      <c r="E62" s="447">
        <v>0</v>
      </c>
      <c r="F62" s="447">
        <v>0</v>
      </c>
      <c r="G62" s="447">
        <v>0</v>
      </c>
      <c r="H62" s="447">
        <v>0</v>
      </c>
      <c r="I62" s="447">
        <v>0</v>
      </c>
      <c r="J62" s="447">
        <v>0</v>
      </c>
      <c r="K62" s="447">
        <v>0</v>
      </c>
      <c r="L62" s="447">
        <v>0</v>
      </c>
      <c r="M62" s="447">
        <v>0</v>
      </c>
      <c r="N62" s="447">
        <v>0</v>
      </c>
      <c r="O62" s="447">
        <v>0</v>
      </c>
      <c r="P62" s="447">
        <v>0</v>
      </c>
      <c r="Q62" s="447">
        <v>0</v>
      </c>
      <c r="R62" s="447">
        <v>0</v>
      </c>
      <c r="S62" s="447">
        <v>0</v>
      </c>
      <c r="T62" s="447">
        <v>0</v>
      </c>
      <c r="U62" s="447">
        <v>0</v>
      </c>
      <c r="V62" s="447">
        <v>0</v>
      </c>
      <c r="W62" s="447">
        <v>0</v>
      </c>
      <c r="X62" s="447">
        <v>0</v>
      </c>
      <c r="Y62" s="447">
        <v>0</v>
      </c>
      <c r="Z62" s="447">
        <v>0</v>
      </c>
      <c r="AA62" s="447">
        <v>0</v>
      </c>
      <c r="AB62" s="447">
        <v>0</v>
      </c>
      <c r="AC62" s="447">
        <v>0</v>
      </c>
      <c r="AD62" s="447">
        <v>0</v>
      </c>
      <c r="AE62" s="447">
        <v>0</v>
      </c>
      <c r="AF62" s="447">
        <v>0</v>
      </c>
      <c r="AG62" s="447">
        <v>0</v>
      </c>
      <c r="AH62" s="447">
        <v>0</v>
      </c>
      <c r="AI62" s="447">
        <v>0</v>
      </c>
      <c r="AJ62" s="447">
        <v>0</v>
      </c>
      <c r="AK62" s="447">
        <v>0</v>
      </c>
      <c r="AL62" s="447">
        <v>0</v>
      </c>
      <c r="AM62" s="447">
        <v>0</v>
      </c>
      <c r="AN62" s="447">
        <v>0</v>
      </c>
      <c r="AO62" s="447">
        <v>0</v>
      </c>
      <c r="AP62" s="447">
        <v>0</v>
      </c>
      <c r="AQ62" s="447">
        <v>0</v>
      </c>
      <c r="AR62" s="447">
        <v>0</v>
      </c>
      <c r="AS62" s="447">
        <v>0</v>
      </c>
      <c r="AT62" s="447">
        <v>0</v>
      </c>
      <c r="AU62" s="447">
        <v>0</v>
      </c>
      <c r="AV62" s="447">
        <v>0</v>
      </c>
      <c r="AW62" s="447">
        <v>0</v>
      </c>
      <c r="AX62" s="447">
        <v>0</v>
      </c>
      <c r="AY62" s="447">
        <v>0</v>
      </c>
      <c r="AZ62" s="447">
        <v>0</v>
      </c>
      <c r="BA62" s="447">
        <v>0</v>
      </c>
      <c r="BB62" s="447">
        <v>0</v>
      </c>
      <c r="BC62" s="447">
        <v>0</v>
      </c>
      <c r="BD62" s="447">
        <v>0</v>
      </c>
      <c r="BE62" s="447">
        <v>0</v>
      </c>
      <c r="BF62" s="447">
        <v>0</v>
      </c>
      <c r="BG62" s="447">
        <v>0</v>
      </c>
      <c r="BH62" s="447">
        <v>0</v>
      </c>
      <c r="BI62" s="447">
        <v>0</v>
      </c>
      <c r="BJ62" s="447">
        <v>0</v>
      </c>
      <c r="BK62" s="447">
        <v>0</v>
      </c>
      <c r="BL62" s="447">
        <v>0</v>
      </c>
      <c r="BM62" s="447">
        <v>0</v>
      </c>
      <c r="BN62" s="447">
        <v>0</v>
      </c>
      <c r="BO62" s="447">
        <v>0</v>
      </c>
      <c r="BP62" s="447">
        <v>0</v>
      </c>
      <c r="BQ62" s="447">
        <v>0</v>
      </c>
      <c r="BR62" s="447">
        <v>0</v>
      </c>
      <c r="BS62" s="447">
        <v>0</v>
      </c>
      <c r="BT62" s="447">
        <v>0</v>
      </c>
      <c r="BU62" s="447">
        <v>0</v>
      </c>
      <c r="BV62" s="447">
        <v>0</v>
      </c>
      <c r="BW62" s="447">
        <v>0</v>
      </c>
      <c r="BX62" s="447">
        <v>1</v>
      </c>
      <c r="BY62" s="447">
        <v>0</v>
      </c>
      <c r="BZ62" s="447">
        <v>0</v>
      </c>
      <c r="CA62" s="447">
        <v>0</v>
      </c>
      <c r="CB62" s="447">
        <v>1</v>
      </c>
      <c r="CC62" s="447">
        <v>1</v>
      </c>
      <c r="CD62" s="447">
        <v>1</v>
      </c>
      <c r="CE62" s="447">
        <v>1</v>
      </c>
      <c r="CF62" s="447">
        <v>1</v>
      </c>
      <c r="CG62" s="447">
        <v>1</v>
      </c>
      <c r="CH62" s="447">
        <v>1</v>
      </c>
      <c r="CI62" s="447">
        <v>1</v>
      </c>
      <c r="CJ62" s="447">
        <v>1</v>
      </c>
      <c r="CK62" s="447">
        <v>1</v>
      </c>
      <c r="CL62" s="447">
        <v>1</v>
      </c>
      <c r="CM62" s="447">
        <v>1</v>
      </c>
      <c r="CN62" s="447">
        <v>1</v>
      </c>
      <c r="CO62" s="447">
        <v>1</v>
      </c>
      <c r="CP62" s="447">
        <v>1</v>
      </c>
      <c r="CQ62" s="447">
        <v>1</v>
      </c>
      <c r="CR62" s="447">
        <v>1</v>
      </c>
      <c r="CS62" s="447">
        <v>1</v>
      </c>
      <c r="CT62" s="447">
        <v>1</v>
      </c>
      <c r="CU62" s="447">
        <v>0</v>
      </c>
      <c r="CV62" s="447">
        <v>0</v>
      </c>
      <c r="CW62" s="447">
        <v>0</v>
      </c>
      <c r="CX62" s="447">
        <v>0</v>
      </c>
      <c r="CY62" s="447">
        <v>0</v>
      </c>
      <c r="CZ62" s="447">
        <v>0</v>
      </c>
      <c r="DA62" s="447">
        <v>0</v>
      </c>
      <c r="DB62" s="447">
        <v>0</v>
      </c>
      <c r="DC62" s="447">
        <v>0</v>
      </c>
      <c r="DD62" s="447">
        <v>0</v>
      </c>
      <c r="DE62" s="447">
        <v>0</v>
      </c>
      <c r="DF62" s="447">
        <v>0</v>
      </c>
      <c r="DG62" s="447">
        <v>0</v>
      </c>
      <c r="DH62" s="447">
        <v>0</v>
      </c>
      <c r="DI62" s="447">
        <v>0</v>
      </c>
      <c r="DJ62" s="447">
        <v>0</v>
      </c>
      <c r="DK62" s="447">
        <v>0</v>
      </c>
      <c r="DL62" s="447">
        <v>0</v>
      </c>
      <c r="DM62" s="447">
        <v>0</v>
      </c>
      <c r="DN62" s="447">
        <v>0</v>
      </c>
      <c r="DO62" s="447">
        <v>0</v>
      </c>
      <c r="DP62" s="447">
        <v>0</v>
      </c>
      <c r="DQ62" s="447">
        <v>0</v>
      </c>
      <c r="DR62" s="447">
        <v>0</v>
      </c>
      <c r="DS62" s="447">
        <v>0</v>
      </c>
      <c r="DT62" s="447">
        <v>0</v>
      </c>
      <c r="DU62" s="447">
        <v>0</v>
      </c>
      <c r="DV62" s="447">
        <v>0</v>
      </c>
      <c r="DW62" s="447">
        <v>0</v>
      </c>
      <c r="DX62" s="447">
        <v>0</v>
      </c>
      <c r="DY62" s="447">
        <v>0</v>
      </c>
      <c r="DZ62" s="447">
        <v>0</v>
      </c>
      <c r="EA62" s="447">
        <v>0</v>
      </c>
      <c r="EB62" s="447">
        <v>0</v>
      </c>
      <c r="EC62" s="447">
        <v>0</v>
      </c>
      <c r="ED62" s="447">
        <v>0</v>
      </c>
      <c r="EE62" s="447">
        <v>0</v>
      </c>
      <c r="EF62" s="447">
        <v>0</v>
      </c>
      <c r="EG62" s="447">
        <v>0</v>
      </c>
      <c r="EH62" s="447">
        <v>0</v>
      </c>
      <c r="EI62" s="447">
        <v>0</v>
      </c>
      <c r="EJ62" s="447">
        <v>0</v>
      </c>
      <c r="EK62" s="447">
        <v>0</v>
      </c>
      <c r="EL62" s="447">
        <v>0</v>
      </c>
      <c r="EM62" s="447">
        <v>0</v>
      </c>
      <c r="EN62" s="447">
        <v>0</v>
      </c>
      <c r="EO62" s="447">
        <v>0</v>
      </c>
      <c r="EP62" s="447">
        <v>0</v>
      </c>
      <c r="EQ62" s="447">
        <v>0</v>
      </c>
      <c r="ER62" s="447">
        <v>0</v>
      </c>
      <c r="ES62" s="447">
        <v>0</v>
      </c>
      <c r="ET62" s="447">
        <v>0</v>
      </c>
      <c r="EU62" s="447">
        <v>0</v>
      </c>
      <c r="EV62" s="447">
        <v>0</v>
      </c>
      <c r="EW62" s="447">
        <v>0</v>
      </c>
      <c r="EX62" s="447">
        <v>0</v>
      </c>
      <c r="EY62" s="447">
        <v>0</v>
      </c>
      <c r="EZ62" s="447">
        <v>0</v>
      </c>
      <c r="FA62" s="447">
        <v>0</v>
      </c>
      <c r="FB62" s="447">
        <v>0</v>
      </c>
      <c r="FC62" s="447">
        <v>0</v>
      </c>
      <c r="FD62" s="447">
        <v>0</v>
      </c>
      <c r="FE62" s="447">
        <v>0</v>
      </c>
      <c r="FF62" s="447">
        <v>0</v>
      </c>
      <c r="FG62" s="447">
        <v>0</v>
      </c>
      <c r="FH62" s="447">
        <v>0</v>
      </c>
      <c r="FI62" s="447">
        <v>0</v>
      </c>
      <c r="FJ62" s="447">
        <v>0</v>
      </c>
      <c r="FK62" s="447">
        <v>0</v>
      </c>
      <c r="FL62" s="447">
        <v>0</v>
      </c>
      <c r="FM62" s="447">
        <v>0</v>
      </c>
      <c r="FN62" s="447">
        <v>0</v>
      </c>
      <c r="FO62" s="447">
        <v>0</v>
      </c>
      <c r="FP62" s="447">
        <v>0</v>
      </c>
      <c r="FQ62" s="447">
        <v>0</v>
      </c>
      <c r="FR62" s="447">
        <v>0</v>
      </c>
      <c r="FS62" s="447">
        <v>0</v>
      </c>
      <c r="FT62" s="447">
        <v>0</v>
      </c>
      <c r="FU62" s="447">
        <v>0</v>
      </c>
      <c r="FV62" s="447">
        <v>0</v>
      </c>
      <c r="FW62" s="447">
        <v>0</v>
      </c>
      <c r="FX62" s="447">
        <v>0</v>
      </c>
      <c r="FY62" s="447">
        <v>0</v>
      </c>
      <c r="FZ62" s="447">
        <v>0</v>
      </c>
      <c r="GA62" s="447">
        <v>0</v>
      </c>
      <c r="GB62" s="447">
        <v>0</v>
      </c>
      <c r="GC62" s="447">
        <v>0</v>
      </c>
      <c r="GD62" s="447">
        <v>0</v>
      </c>
      <c r="GE62" s="447">
        <v>0</v>
      </c>
      <c r="GF62" s="448">
        <v>0</v>
      </c>
    </row>
    <row r="63" spans="2:188" s="274" customFormat="1" ht="14.1" customHeight="1" x14ac:dyDescent="0.25">
      <c r="B63" s="439" t="s">
        <v>22</v>
      </c>
      <c r="C63" s="447">
        <v>0</v>
      </c>
      <c r="D63" s="447">
        <v>0</v>
      </c>
      <c r="E63" s="447">
        <v>0</v>
      </c>
      <c r="F63" s="447">
        <v>0</v>
      </c>
      <c r="G63" s="447">
        <v>0</v>
      </c>
      <c r="H63" s="447">
        <v>0</v>
      </c>
      <c r="I63" s="447">
        <v>0</v>
      </c>
      <c r="J63" s="447">
        <v>0</v>
      </c>
      <c r="K63" s="447">
        <v>0</v>
      </c>
      <c r="L63" s="447">
        <v>0</v>
      </c>
      <c r="M63" s="447">
        <v>0</v>
      </c>
      <c r="N63" s="447">
        <v>0</v>
      </c>
      <c r="O63" s="447">
        <v>0</v>
      </c>
      <c r="P63" s="447">
        <v>0</v>
      </c>
      <c r="Q63" s="447">
        <v>0</v>
      </c>
      <c r="R63" s="447">
        <v>0</v>
      </c>
      <c r="S63" s="447">
        <v>0</v>
      </c>
      <c r="T63" s="447">
        <v>0</v>
      </c>
      <c r="U63" s="447">
        <v>0</v>
      </c>
      <c r="V63" s="447">
        <v>0</v>
      </c>
      <c r="W63" s="447">
        <v>0</v>
      </c>
      <c r="X63" s="447">
        <v>0</v>
      </c>
      <c r="Y63" s="447">
        <v>0</v>
      </c>
      <c r="Z63" s="447">
        <v>0</v>
      </c>
      <c r="AA63" s="447">
        <v>0</v>
      </c>
      <c r="AB63" s="447">
        <v>0</v>
      </c>
      <c r="AC63" s="447">
        <v>0</v>
      </c>
      <c r="AD63" s="447">
        <v>0</v>
      </c>
      <c r="AE63" s="447">
        <v>0</v>
      </c>
      <c r="AF63" s="447">
        <v>0</v>
      </c>
      <c r="AG63" s="447">
        <v>0</v>
      </c>
      <c r="AH63" s="447">
        <v>0</v>
      </c>
      <c r="AI63" s="447">
        <v>0</v>
      </c>
      <c r="AJ63" s="447">
        <v>0</v>
      </c>
      <c r="AK63" s="447">
        <v>0</v>
      </c>
      <c r="AL63" s="447">
        <v>0</v>
      </c>
      <c r="AM63" s="447">
        <v>0</v>
      </c>
      <c r="AN63" s="447">
        <v>0</v>
      </c>
      <c r="AO63" s="447">
        <v>0</v>
      </c>
      <c r="AP63" s="447">
        <v>0</v>
      </c>
      <c r="AQ63" s="447">
        <v>0</v>
      </c>
      <c r="AR63" s="447">
        <v>0</v>
      </c>
      <c r="AS63" s="447">
        <v>0</v>
      </c>
      <c r="AT63" s="447">
        <v>0</v>
      </c>
      <c r="AU63" s="447">
        <v>0</v>
      </c>
      <c r="AV63" s="447">
        <v>0</v>
      </c>
      <c r="AW63" s="447">
        <v>0</v>
      </c>
      <c r="AX63" s="447">
        <v>0</v>
      </c>
      <c r="AY63" s="447">
        <v>0</v>
      </c>
      <c r="AZ63" s="447">
        <v>0</v>
      </c>
      <c r="BA63" s="447">
        <v>0</v>
      </c>
      <c r="BB63" s="447">
        <v>0</v>
      </c>
      <c r="BC63" s="447">
        <v>0</v>
      </c>
      <c r="BD63" s="447">
        <v>0</v>
      </c>
      <c r="BE63" s="447">
        <v>0</v>
      </c>
      <c r="BF63" s="447">
        <v>0</v>
      </c>
      <c r="BG63" s="447">
        <v>1</v>
      </c>
      <c r="BH63" s="447">
        <v>0</v>
      </c>
      <c r="BI63" s="447">
        <v>0</v>
      </c>
      <c r="BJ63" s="447">
        <v>0</v>
      </c>
      <c r="BK63" s="447">
        <v>0</v>
      </c>
      <c r="BL63" s="447">
        <v>0</v>
      </c>
      <c r="BM63" s="447">
        <v>0</v>
      </c>
      <c r="BN63" s="447">
        <v>0</v>
      </c>
      <c r="BO63" s="447">
        <v>0</v>
      </c>
      <c r="BP63" s="447">
        <v>0</v>
      </c>
      <c r="BQ63" s="447">
        <v>0</v>
      </c>
      <c r="BR63" s="447">
        <v>0</v>
      </c>
      <c r="BS63" s="447">
        <v>0</v>
      </c>
      <c r="BT63" s="447">
        <v>0</v>
      </c>
      <c r="BU63" s="447">
        <v>0</v>
      </c>
      <c r="BV63" s="447">
        <v>0</v>
      </c>
      <c r="BW63" s="447">
        <v>0</v>
      </c>
      <c r="BX63" s="447">
        <v>2</v>
      </c>
      <c r="BY63" s="447">
        <v>0</v>
      </c>
      <c r="BZ63" s="447">
        <v>0</v>
      </c>
      <c r="CA63" s="447">
        <v>0</v>
      </c>
      <c r="CB63" s="447">
        <v>3</v>
      </c>
      <c r="CC63" s="447">
        <v>3</v>
      </c>
      <c r="CD63" s="447">
        <v>3</v>
      </c>
      <c r="CE63" s="447">
        <v>3</v>
      </c>
      <c r="CF63" s="447">
        <v>3</v>
      </c>
      <c r="CG63" s="447">
        <v>3</v>
      </c>
      <c r="CH63" s="447">
        <v>3</v>
      </c>
      <c r="CI63" s="447">
        <v>3</v>
      </c>
      <c r="CJ63" s="447">
        <v>3</v>
      </c>
      <c r="CK63" s="447">
        <v>3</v>
      </c>
      <c r="CL63" s="447">
        <v>3</v>
      </c>
      <c r="CM63" s="447">
        <v>2</v>
      </c>
      <c r="CN63" s="447">
        <v>2</v>
      </c>
      <c r="CO63" s="447">
        <v>2</v>
      </c>
      <c r="CP63" s="447">
        <v>2</v>
      </c>
      <c r="CQ63" s="447">
        <v>2</v>
      </c>
      <c r="CR63" s="447">
        <v>2</v>
      </c>
      <c r="CS63" s="447">
        <v>2</v>
      </c>
      <c r="CT63" s="447">
        <v>2</v>
      </c>
      <c r="CU63" s="447">
        <v>1</v>
      </c>
      <c r="CV63" s="447">
        <v>1</v>
      </c>
      <c r="CW63" s="447">
        <v>1</v>
      </c>
      <c r="CX63" s="447">
        <v>1</v>
      </c>
      <c r="CY63" s="447">
        <v>1</v>
      </c>
      <c r="CZ63" s="447">
        <v>1</v>
      </c>
      <c r="DA63" s="447">
        <v>1</v>
      </c>
      <c r="DB63" s="447">
        <v>1</v>
      </c>
      <c r="DC63" s="447">
        <v>1</v>
      </c>
      <c r="DD63" s="447">
        <v>1</v>
      </c>
      <c r="DE63" s="447">
        <v>1</v>
      </c>
      <c r="DF63" s="447">
        <v>1</v>
      </c>
      <c r="DG63" s="447">
        <v>1</v>
      </c>
      <c r="DH63" s="447">
        <v>1</v>
      </c>
      <c r="DI63" s="447">
        <v>1</v>
      </c>
      <c r="DJ63" s="447">
        <v>1</v>
      </c>
      <c r="DK63" s="447">
        <v>1</v>
      </c>
      <c r="DL63" s="447">
        <v>1</v>
      </c>
      <c r="DM63" s="447">
        <v>1</v>
      </c>
      <c r="DN63" s="447">
        <v>1</v>
      </c>
      <c r="DO63" s="447">
        <v>1</v>
      </c>
      <c r="DP63" s="447">
        <v>1</v>
      </c>
      <c r="DQ63" s="447">
        <v>1</v>
      </c>
      <c r="DR63" s="447">
        <v>1</v>
      </c>
      <c r="DS63" s="447">
        <v>1</v>
      </c>
      <c r="DT63" s="447">
        <v>1</v>
      </c>
      <c r="DU63" s="447">
        <v>1</v>
      </c>
      <c r="DV63" s="447">
        <v>1</v>
      </c>
      <c r="DW63" s="447">
        <v>1</v>
      </c>
      <c r="DX63" s="447">
        <v>0</v>
      </c>
      <c r="DY63" s="447">
        <v>0</v>
      </c>
      <c r="DZ63" s="447">
        <v>0</v>
      </c>
      <c r="EA63" s="447">
        <v>0</v>
      </c>
      <c r="EB63" s="447">
        <v>0</v>
      </c>
      <c r="EC63" s="447">
        <v>0</v>
      </c>
      <c r="ED63" s="447">
        <v>0</v>
      </c>
      <c r="EE63" s="447">
        <v>0</v>
      </c>
      <c r="EF63" s="447">
        <v>0</v>
      </c>
      <c r="EG63" s="447">
        <v>0</v>
      </c>
      <c r="EH63" s="447">
        <v>1</v>
      </c>
      <c r="EI63" s="447">
        <v>1</v>
      </c>
      <c r="EJ63" s="447">
        <v>1</v>
      </c>
      <c r="EK63" s="447">
        <v>1</v>
      </c>
      <c r="EL63" s="447">
        <v>1</v>
      </c>
      <c r="EM63" s="447">
        <v>1</v>
      </c>
      <c r="EN63" s="447">
        <v>1</v>
      </c>
      <c r="EO63" s="447">
        <v>1</v>
      </c>
      <c r="EP63" s="447">
        <v>1</v>
      </c>
      <c r="EQ63" s="447">
        <v>1</v>
      </c>
      <c r="ER63" s="447">
        <v>1</v>
      </c>
      <c r="ES63" s="447">
        <v>1</v>
      </c>
      <c r="ET63" s="447">
        <v>1</v>
      </c>
      <c r="EU63" s="447">
        <v>0</v>
      </c>
      <c r="EV63" s="447">
        <v>0</v>
      </c>
      <c r="EW63" s="447">
        <v>0</v>
      </c>
      <c r="EX63" s="447">
        <v>0</v>
      </c>
      <c r="EY63" s="447">
        <v>0</v>
      </c>
      <c r="EZ63" s="447">
        <v>0</v>
      </c>
      <c r="FA63" s="447">
        <v>0</v>
      </c>
      <c r="FB63" s="447">
        <v>0</v>
      </c>
      <c r="FC63" s="447">
        <v>0</v>
      </c>
      <c r="FD63" s="447">
        <v>0</v>
      </c>
      <c r="FE63" s="447">
        <v>0</v>
      </c>
      <c r="FF63" s="447">
        <v>0</v>
      </c>
      <c r="FG63" s="447">
        <v>0</v>
      </c>
      <c r="FH63" s="447">
        <v>0</v>
      </c>
      <c r="FI63" s="447">
        <v>0</v>
      </c>
      <c r="FJ63" s="447">
        <v>0</v>
      </c>
      <c r="FK63" s="447">
        <v>0</v>
      </c>
      <c r="FL63" s="447">
        <v>0</v>
      </c>
      <c r="FM63" s="447">
        <v>0</v>
      </c>
      <c r="FN63" s="447">
        <v>0</v>
      </c>
      <c r="FO63" s="447">
        <v>0</v>
      </c>
      <c r="FP63" s="447">
        <v>0</v>
      </c>
      <c r="FQ63" s="447">
        <v>0</v>
      </c>
      <c r="FR63" s="447">
        <v>0</v>
      </c>
      <c r="FS63" s="447">
        <v>0</v>
      </c>
      <c r="FT63" s="447">
        <v>0</v>
      </c>
      <c r="FU63" s="447">
        <v>0</v>
      </c>
      <c r="FV63" s="447">
        <v>0</v>
      </c>
      <c r="FW63" s="447">
        <v>0</v>
      </c>
      <c r="FX63" s="447">
        <v>0</v>
      </c>
      <c r="FY63" s="447">
        <v>0</v>
      </c>
      <c r="FZ63" s="447">
        <v>0</v>
      </c>
      <c r="GA63" s="447">
        <v>0</v>
      </c>
      <c r="GB63" s="447">
        <v>0</v>
      </c>
      <c r="GC63" s="447">
        <v>0</v>
      </c>
      <c r="GD63" s="447">
        <v>0</v>
      </c>
      <c r="GE63" s="447">
        <v>0</v>
      </c>
      <c r="GF63" s="448">
        <v>0</v>
      </c>
    </row>
    <row r="64" spans="2:188" s="274" customFormat="1" ht="14.1" customHeight="1" thickBot="1" x14ac:dyDescent="0.3">
      <c r="B64" s="444" t="s">
        <v>23</v>
      </c>
      <c r="C64" s="451">
        <v>0</v>
      </c>
      <c r="D64" s="451">
        <v>0</v>
      </c>
      <c r="E64" s="451">
        <v>0</v>
      </c>
      <c r="F64" s="451">
        <v>0</v>
      </c>
      <c r="G64" s="451">
        <v>0</v>
      </c>
      <c r="H64" s="451">
        <v>0</v>
      </c>
      <c r="I64" s="451">
        <v>0</v>
      </c>
      <c r="J64" s="451">
        <v>0</v>
      </c>
      <c r="K64" s="451">
        <v>0</v>
      </c>
      <c r="L64" s="451">
        <v>0</v>
      </c>
      <c r="M64" s="451">
        <v>0</v>
      </c>
      <c r="N64" s="451">
        <v>0</v>
      </c>
      <c r="O64" s="451">
        <v>0</v>
      </c>
      <c r="P64" s="451">
        <v>0</v>
      </c>
      <c r="Q64" s="451">
        <v>0</v>
      </c>
      <c r="R64" s="451">
        <v>0</v>
      </c>
      <c r="S64" s="451">
        <v>0</v>
      </c>
      <c r="T64" s="451">
        <v>0</v>
      </c>
      <c r="U64" s="451">
        <v>0</v>
      </c>
      <c r="V64" s="451">
        <v>0</v>
      </c>
      <c r="W64" s="451">
        <v>0</v>
      </c>
      <c r="X64" s="451">
        <v>0</v>
      </c>
      <c r="Y64" s="451">
        <v>0</v>
      </c>
      <c r="Z64" s="451">
        <v>0</v>
      </c>
      <c r="AA64" s="451">
        <v>0</v>
      </c>
      <c r="AB64" s="451">
        <v>0</v>
      </c>
      <c r="AC64" s="451">
        <v>0</v>
      </c>
      <c r="AD64" s="451">
        <v>0</v>
      </c>
      <c r="AE64" s="451">
        <v>0</v>
      </c>
      <c r="AF64" s="451">
        <v>0</v>
      </c>
      <c r="AG64" s="451">
        <v>0</v>
      </c>
      <c r="AH64" s="451">
        <v>0</v>
      </c>
      <c r="AI64" s="451">
        <v>0</v>
      </c>
      <c r="AJ64" s="451">
        <v>0</v>
      </c>
      <c r="AK64" s="451">
        <v>0</v>
      </c>
      <c r="AL64" s="451">
        <v>0</v>
      </c>
      <c r="AM64" s="451">
        <v>0</v>
      </c>
      <c r="AN64" s="451">
        <v>0</v>
      </c>
      <c r="AO64" s="451">
        <v>0</v>
      </c>
      <c r="AP64" s="451">
        <v>0</v>
      </c>
      <c r="AQ64" s="451">
        <v>0</v>
      </c>
      <c r="AR64" s="451">
        <v>0</v>
      </c>
      <c r="AS64" s="451">
        <v>0</v>
      </c>
      <c r="AT64" s="451">
        <v>0</v>
      </c>
      <c r="AU64" s="451">
        <v>0</v>
      </c>
      <c r="AV64" s="451">
        <v>0</v>
      </c>
      <c r="AW64" s="451">
        <v>0</v>
      </c>
      <c r="AX64" s="451">
        <v>0</v>
      </c>
      <c r="AY64" s="451">
        <v>0</v>
      </c>
      <c r="AZ64" s="451">
        <v>0</v>
      </c>
      <c r="BA64" s="451">
        <v>0</v>
      </c>
      <c r="BB64" s="451">
        <v>0</v>
      </c>
      <c r="BC64" s="451">
        <v>0</v>
      </c>
      <c r="BD64" s="451">
        <v>0</v>
      </c>
      <c r="BE64" s="451">
        <v>0</v>
      </c>
      <c r="BF64" s="451">
        <v>0</v>
      </c>
      <c r="BG64" s="451">
        <v>0</v>
      </c>
      <c r="BH64" s="451">
        <v>0</v>
      </c>
      <c r="BI64" s="451">
        <v>0</v>
      </c>
      <c r="BJ64" s="451">
        <v>0</v>
      </c>
      <c r="BK64" s="451">
        <v>0</v>
      </c>
      <c r="BL64" s="451">
        <v>0</v>
      </c>
      <c r="BM64" s="451">
        <v>0</v>
      </c>
      <c r="BN64" s="451">
        <v>0</v>
      </c>
      <c r="BO64" s="451">
        <v>0</v>
      </c>
      <c r="BP64" s="451">
        <v>0</v>
      </c>
      <c r="BQ64" s="451">
        <v>0</v>
      </c>
      <c r="BR64" s="451">
        <v>0</v>
      </c>
      <c r="BS64" s="451">
        <v>0</v>
      </c>
      <c r="BT64" s="451">
        <v>0</v>
      </c>
      <c r="BU64" s="451">
        <v>0</v>
      </c>
      <c r="BV64" s="451">
        <v>0</v>
      </c>
      <c r="BW64" s="451">
        <v>0</v>
      </c>
      <c r="BX64" s="451">
        <v>0</v>
      </c>
      <c r="BY64" s="451">
        <v>0</v>
      </c>
      <c r="BZ64" s="451">
        <v>0</v>
      </c>
      <c r="CA64" s="451">
        <v>0</v>
      </c>
      <c r="CB64" s="451">
        <v>2</v>
      </c>
      <c r="CC64" s="451">
        <v>2</v>
      </c>
      <c r="CD64" s="451">
        <v>2</v>
      </c>
      <c r="CE64" s="451">
        <v>2</v>
      </c>
      <c r="CF64" s="451">
        <v>2</v>
      </c>
      <c r="CG64" s="451">
        <v>2</v>
      </c>
      <c r="CH64" s="451">
        <v>2</v>
      </c>
      <c r="CI64" s="451">
        <v>2</v>
      </c>
      <c r="CJ64" s="451">
        <v>2</v>
      </c>
      <c r="CK64" s="451">
        <v>2</v>
      </c>
      <c r="CL64" s="451">
        <v>2</v>
      </c>
      <c r="CM64" s="451">
        <v>1</v>
      </c>
      <c r="CN64" s="451">
        <v>1</v>
      </c>
      <c r="CO64" s="451">
        <v>1</v>
      </c>
      <c r="CP64" s="451">
        <v>2</v>
      </c>
      <c r="CQ64" s="451">
        <v>2</v>
      </c>
      <c r="CR64" s="451">
        <v>2</v>
      </c>
      <c r="CS64" s="451">
        <v>2</v>
      </c>
      <c r="CT64" s="451">
        <v>2</v>
      </c>
      <c r="CU64" s="451">
        <v>1</v>
      </c>
      <c r="CV64" s="451">
        <v>1</v>
      </c>
      <c r="CW64" s="451">
        <v>1</v>
      </c>
      <c r="CX64" s="451">
        <v>0</v>
      </c>
      <c r="CY64" s="451">
        <v>0</v>
      </c>
      <c r="CZ64" s="451">
        <v>0</v>
      </c>
      <c r="DA64" s="451">
        <v>0</v>
      </c>
      <c r="DB64" s="451">
        <v>0</v>
      </c>
      <c r="DC64" s="451">
        <v>0</v>
      </c>
      <c r="DD64" s="451">
        <v>0</v>
      </c>
      <c r="DE64" s="451">
        <v>0</v>
      </c>
      <c r="DF64" s="451">
        <v>0</v>
      </c>
      <c r="DG64" s="451">
        <v>1</v>
      </c>
      <c r="DH64" s="451">
        <v>1</v>
      </c>
      <c r="DI64" s="451">
        <v>1</v>
      </c>
      <c r="DJ64" s="451">
        <v>1</v>
      </c>
      <c r="DK64" s="451">
        <v>1</v>
      </c>
      <c r="DL64" s="451">
        <v>1</v>
      </c>
      <c r="DM64" s="451">
        <v>2</v>
      </c>
      <c r="DN64" s="451">
        <v>2</v>
      </c>
      <c r="DO64" s="451">
        <v>2</v>
      </c>
      <c r="DP64" s="451">
        <v>2</v>
      </c>
      <c r="DQ64" s="451">
        <v>2</v>
      </c>
      <c r="DR64" s="451">
        <v>2</v>
      </c>
      <c r="DS64" s="451">
        <v>2</v>
      </c>
      <c r="DT64" s="451">
        <v>2</v>
      </c>
      <c r="DU64" s="451">
        <v>2</v>
      </c>
      <c r="DV64" s="451">
        <v>2</v>
      </c>
      <c r="DW64" s="451">
        <v>2</v>
      </c>
      <c r="DX64" s="451">
        <v>1</v>
      </c>
      <c r="DY64" s="451">
        <v>1</v>
      </c>
      <c r="DZ64" s="451">
        <v>1</v>
      </c>
      <c r="EA64" s="451">
        <v>1</v>
      </c>
      <c r="EB64" s="451">
        <v>1</v>
      </c>
      <c r="EC64" s="451">
        <v>1</v>
      </c>
      <c r="ED64" s="451">
        <v>1</v>
      </c>
      <c r="EE64" s="451">
        <v>1</v>
      </c>
      <c r="EF64" s="451">
        <v>1</v>
      </c>
      <c r="EG64" s="451">
        <v>1</v>
      </c>
      <c r="EH64" s="451">
        <v>2</v>
      </c>
      <c r="EI64" s="451">
        <v>2</v>
      </c>
      <c r="EJ64" s="451">
        <v>2</v>
      </c>
      <c r="EK64" s="451">
        <v>2</v>
      </c>
      <c r="EL64" s="451">
        <v>2</v>
      </c>
      <c r="EM64" s="451">
        <v>2</v>
      </c>
      <c r="EN64" s="451">
        <v>2</v>
      </c>
      <c r="EO64" s="451">
        <v>2</v>
      </c>
      <c r="EP64" s="451">
        <v>2</v>
      </c>
      <c r="EQ64" s="451">
        <v>2</v>
      </c>
      <c r="ER64" s="451">
        <v>2</v>
      </c>
      <c r="ES64" s="451">
        <v>2</v>
      </c>
      <c r="ET64" s="451">
        <v>2</v>
      </c>
      <c r="EU64" s="451">
        <v>0</v>
      </c>
      <c r="EV64" s="451">
        <v>0</v>
      </c>
      <c r="EW64" s="451">
        <v>0</v>
      </c>
      <c r="EX64" s="451">
        <v>0</v>
      </c>
      <c r="EY64" s="451">
        <v>0</v>
      </c>
      <c r="EZ64" s="451">
        <v>0</v>
      </c>
      <c r="FA64" s="451">
        <v>0</v>
      </c>
      <c r="FB64" s="451">
        <v>0</v>
      </c>
      <c r="FC64" s="451">
        <v>0</v>
      </c>
      <c r="FD64" s="451">
        <v>0</v>
      </c>
      <c r="FE64" s="451">
        <v>0</v>
      </c>
      <c r="FF64" s="451">
        <v>0</v>
      </c>
      <c r="FG64" s="451">
        <v>0</v>
      </c>
      <c r="FH64" s="451">
        <v>0</v>
      </c>
      <c r="FI64" s="451">
        <v>0</v>
      </c>
      <c r="FJ64" s="451">
        <v>0</v>
      </c>
      <c r="FK64" s="451">
        <v>0</v>
      </c>
      <c r="FL64" s="451">
        <v>0</v>
      </c>
      <c r="FM64" s="451">
        <v>0</v>
      </c>
      <c r="FN64" s="451">
        <v>0</v>
      </c>
      <c r="FO64" s="451">
        <v>0</v>
      </c>
      <c r="FP64" s="451">
        <v>0</v>
      </c>
      <c r="FQ64" s="451">
        <v>0</v>
      </c>
      <c r="FR64" s="451">
        <v>0</v>
      </c>
      <c r="FS64" s="451">
        <v>0</v>
      </c>
      <c r="FT64" s="451">
        <v>0</v>
      </c>
      <c r="FU64" s="451">
        <v>0</v>
      </c>
      <c r="FV64" s="451">
        <v>0</v>
      </c>
      <c r="FW64" s="451">
        <v>0</v>
      </c>
      <c r="FX64" s="451">
        <v>0</v>
      </c>
      <c r="FY64" s="451">
        <v>0</v>
      </c>
      <c r="FZ64" s="451">
        <v>0</v>
      </c>
      <c r="GA64" s="451">
        <v>0</v>
      </c>
      <c r="GB64" s="451">
        <v>0</v>
      </c>
      <c r="GC64" s="451">
        <v>0</v>
      </c>
      <c r="GD64" s="451">
        <v>0</v>
      </c>
      <c r="GE64" s="451">
        <v>0</v>
      </c>
      <c r="GF64" s="452">
        <v>0</v>
      </c>
    </row>
    <row r="65" spans="2:2" s="412" customFormat="1" x14ac:dyDescent="0.2">
      <c r="B65" s="429" t="s">
        <v>202</v>
      </c>
    </row>
    <row r="66" spans="2:2" x14ac:dyDescent="0.2">
      <c r="B66" s="416" t="s">
        <v>203</v>
      </c>
    </row>
  </sheetData>
  <printOptions horizontalCentered="1" verticalCentered="1"/>
  <pageMargins left="0.11811023622047245" right="0.11811023622047245" top="0.55118110236220474" bottom="0.35433070866141736" header="0.31496062992125984" footer="0.31496062992125984"/>
  <pageSetup scale="1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BCU65"/>
  <sheetViews>
    <sheetView showGridLines="0" tabSelected="1" zoomScale="90" zoomScaleNormal="90" zoomScaleSheetLayoutView="96" workbookViewId="0">
      <pane xSplit="2" ySplit="3" topLeftCell="GA4" activePane="bottomRight" state="frozen"/>
      <selection sqref="A1:XFD1048576"/>
      <selection pane="topRight" sqref="A1:XFD1048576"/>
      <selection pane="bottomLeft" sqref="A1:XFD1048576"/>
      <selection pane="bottomRight" activeCell="GE29" sqref="GE29"/>
    </sheetView>
  </sheetViews>
  <sheetFormatPr defaultColWidth="8.7109375" defaultRowHeight="14.25" x14ac:dyDescent="0.2"/>
  <cols>
    <col min="1" max="1" width="8.7109375" style="408"/>
    <col min="2" max="2" width="52.140625" style="408" customWidth="1"/>
    <col min="3" max="151" width="11.5703125" style="408" hidden="1" customWidth="1"/>
    <col min="152" max="188" width="11.5703125" style="408" customWidth="1"/>
    <col min="189" max="16384" width="8.7109375" style="408"/>
  </cols>
  <sheetData>
    <row r="1" spans="1:1451" s="274" customFormat="1" ht="34.5" customHeight="1" thickBot="1" x14ac:dyDescent="0.25">
      <c r="B1" s="413" t="s">
        <v>124</v>
      </c>
    </row>
    <row r="2" spans="1:1451" s="415" customFormat="1" ht="14.1" customHeight="1" x14ac:dyDescent="0.2">
      <c r="A2" s="414"/>
      <c r="B2" s="425"/>
      <c r="C2" s="422">
        <v>40816</v>
      </c>
      <c r="D2" s="422">
        <v>40847</v>
      </c>
      <c r="E2" s="422">
        <v>40877</v>
      </c>
      <c r="F2" s="422">
        <v>40908</v>
      </c>
      <c r="G2" s="422" t="s">
        <v>34</v>
      </c>
      <c r="H2" s="422">
        <v>40939</v>
      </c>
      <c r="I2" s="422">
        <v>40967</v>
      </c>
      <c r="J2" s="422">
        <v>40999</v>
      </c>
      <c r="K2" s="422" t="s">
        <v>86</v>
      </c>
      <c r="L2" s="422">
        <v>41029</v>
      </c>
      <c r="M2" s="422">
        <v>41059</v>
      </c>
      <c r="N2" s="422">
        <v>41090</v>
      </c>
      <c r="O2" s="422" t="s">
        <v>87</v>
      </c>
      <c r="P2" s="422">
        <v>41121</v>
      </c>
      <c r="Q2" s="422">
        <v>41151</v>
      </c>
      <c r="R2" s="422">
        <v>41182</v>
      </c>
      <c r="S2" s="422" t="s">
        <v>88</v>
      </c>
      <c r="T2" s="422">
        <v>41213</v>
      </c>
      <c r="U2" s="422">
        <v>41243</v>
      </c>
      <c r="V2" s="422">
        <v>41274</v>
      </c>
      <c r="W2" s="422" t="s">
        <v>89</v>
      </c>
      <c r="X2" s="422" t="s">
        <v>35</v>
      </c>
      <c r="Y2" s="422" t="s">
        <v>37</v>
      </c>
      <c r="Z2" s="422">
        <v>41305</v>
      </c>
      <c r="AA2" s="422">
        <v>41333</v>
      </c>
      <c r="AB2" s="422">
        <v>41364</v>
      </c>
      <c r="AC2" s="422" t="s">
        <v>90</v>
      </c>
      <c r="AD2" s="422">
        <v>41394</v>
      </c>
      <c r="AE2" s="422">
        <v>41424</v>
      </c>
      <c r="AF2" s="422">
        <v>41455</v>
      </c>
      <c r="AG2" s="422" t="s">
        <v>91</v>
      </c>
      <c r="AH2" s="422">
        <v>41486</v>
      </c>
      <c r="AI2" s="422">
        <v>41516</v>
      </c>
      <c r="AJ2" s="422">
        <v>41547</v>
      </c>
      <c r="AK2" s="422" t="s">
        <v>92</v>
      </c>
      <c r="AL2" s="422">
        <v>41578</v>
      </c>
      <c r="AM2" s="422">
        <v>41608</v>
      </c>
      <c r="AN2" s="422">
        <v>41639</v>
      </c>
      <c r="AO2" s="422" t="s">
        <v>93</v>
      </c>
      <c r="AP2" s="422" t="s">
        <v>36</v>
      </c>
      <c r="AQ2" s="422">
        <v>41670</v>
      </c>
      <c r="AR2" s="422">
        <v>41698</v>
      </c>
      <c r="AS2" s="422">
        <v>41729</v>
      </c>
      <c r="AT2" s="422" t="s">
        <v>94</v>
      </c>
      <c r="AU2" s="422">
        <v>41759</v>
      </c>
      <c r="AV2" s="422">
        <v>41789</v>
      </c>
      <c r="AW2" s="422">
        <v>41820</v>
      </c>
      <c r="AX2" s="422" t="s">
        <v>95</v>
      </c>
      <c r="AY2" s="422">
        <v>41851</v>
      </c>
      <c r="AZ2" s="422">
        <v>41881</v>
      </c>
      <c r="BA2" s="422">
        <v>41912</v>
      </c>
      <c r="BB2" s="422" t="s">
        <v>96</v>
      </c>
      <c r="BC2" s="422">
        <v>41943</v>
      </c>
      <c r="BD2" s="422">
        <v>41973</v>
      </c>
      <c r="BE2" s="422">
        <v>42004</v>
      </c>
      <c r="BF2" s="422" t="s">
        <v>97</v>
      </c>
      <c r="BG2" s="422" t="s">
        <v>38</v>
      </c>
      <c r="BH2" s="422">
        <v>42035</v>
      </c>
      <c r="BI2" s="422">
        <v>42063</v>
      </c>
      <c r="BJ2" s="422">
        <v>42094</v>
      </c>
      <c r="BK2" s="422" t="s">
        <v>98</v>
      </c>
      <c r="BL2" s="422">
        <v>42124</v>
      </c>
      <c r="BM2" s="422">
        <v>42154</v>
      </c>
      <c r="BN2" s="422">
        <v>42185</v>
      </c>
      <c r="BO2" s="422" t="s">
        <v>99</v>
      </c>
      <c r="BP2" s="422">
        <v>42216</v>
      </c>
      <c r="BQ2" s="422">
        <v>42246</v>
      </c>
      <c r="BR2" s="422">
        <v>42277</v>
      </c>
      <c r="BS2" s="422" t="s">
        <v>100</v>
      </c>
      <c r="BT2" s="422">
        <v>42308</v>
      </c>
      <c r="BU2" s="422">
        <v>42338</v>
      </c>
      <c r="BV2" s="422">
        <v>42369</v>
      </c>
      <c r="BW2" s="422" t="s">
        <v>101</v>
      </c>
      <c r="BX2" s="422" t="s">
        <v>39</v>
      </c>
      <c r="BY2" s="422">
        <v>42400</v>
      </c>
      <c r="BZ2" s="422">
        <v>42428</v>
      </c>
      <c r="CA2" s="422">
        <v>42460</v>
      </c>
      <c r="CB2" s="422" t="s">
        <v>133</v>
      </c>
      <c r="CC2" s="422">
        <v>42490</v>
      </c>
      <c r="CD2" s="422">
        <v>42520</v>
      </c>
      <c r="CE2" s="422">
        <v>42551</v>
      </c>
      <c r="CF2" s="422" t="s">
        <v>134</v>
      </c>
      <c r="CG2" s="422">
        <v>42582</v>
      </c>
      <c r="CH2" s="422">
        <v>42612</v>
      </c>
      <c r="CI2" s="422">
        <v>42643</v>
      </c>
      <c r="CJ2" s="422" t="s">
        <v>135</v>
      </c>
      <c r="CK2" s="422">
        <v>42674</v>
      </c>
      <c r="CL2" s="422">
        <v>42704</v>
      </c>
      <c r="CM2" s="422">
        <v>42735</v>
      </c>
      <c r="CN2" s="422" t="s">
        <v>136</v>
      </c>
      <c r="CO2" s="422" t="s">
        <v>137</v>
      </c>
      <c r="CP2" s="422">
        <v>42736</v>
      </c>
      <c r="CQ2" s="422">
        <v>42768</v>
      </c>
      <c r="CR2" s="422">
        <v>42797</v>
      </c>
      <c r="CS2" s="422" t="s">
        <v>223</v>
      </c>
      <c r="CT2" s="422">
        <v>42828</v>
      </c>
      <c r="CU2" s="422">
        <v>42859</v>
      </c>
      <c r="CV2" s="422">
        <v>42891</v>
      </c>
      <c r="CW2" s="422" t="s">
        <v>224</v>
      </c>
      <c r="CX2" s="422">
        <v>42921</v>
      </c>
      <c r="CY2" s="422">
        <v>42953</v>
      </c>
      <c r="CZ2" s="422">
        <v>42985</v>
      </c>
      <c r="DA2" s="422" t="s">
        <v>225</v>
      </c>
      <c r="DB2" s="422">
        <v>43015</v>
      </c>
      <c r="DC2" s="422">
        <v>43047</v>
      </c>
      <c r="DD2" s="422">
        <v>43078</v>
      </c>
      <c r="DE2" s="422" t="s">
        <v>226</v>
      </c>
      <c r="DF2" s="422" t="s">
        <v>221</v>
      </c>
      <c r="DG2" s="422">
        <v>43109</v>
      </c>
      <c r="DH2" s="422">
        <v>43141</v>
      </c>
      <c r="DI2" s="422">
        <v>43170</v>
      </c>
      <c r="DJ2" s="422" t="s">
        <v>227</v>
      </c>
      <c r="DK2" s="422">
        <v>43200</v>
      </c>
      <c r="DL2" s="422">
        <v>43230</v>
      </c>
      <c r="DM2" s="422">
        <v>43261</v>
      </c>
      <c r="DN2" s="422" t="s">
        <v>228</v>
      </c>
      <c r="DO2" s="422">
        <v>43291</v>
      </c>
      <c r="DP2" s="422">
        <v>43323</v>
      </c>
      <c r="DQ2" s="422">
        <v>43355</v>
      </c>
      <c r="DR2" s="422" t="s">
        <v>229</v>
      </c>
      <c r="DS2" s="422">
        <v>43383</v>
      </c>
      <c r="DT2" s="422">
        <v>43415</v>
      </c>
      <c r="DU2" s="422">
        <v>43446</v>
      </c>
      <c r="DV2" s="422" t="s">
        <v>230</v>
      </c>
      <c r="DW2" s="422" t="s">
        <v>222</v>
      </c>
      <c r="DX2" s="422">
        <v>43466</v>
      </c>
      <c r="DY2" s="422">
        <v>43498</v>
      </c>
      <c r="DZ2" s="422">
        <v>43525</v>
      </c>
      <c r="EA2" s="422">
        <v>43567</v>
      </c>
      <c r="EB2" s="422">
        <v>43596</v>
      </c>
      <c r="EC2" s="422">
        <v>43627</v>
      </c>
      <c r="ED2" s="422">
        <v>43657</v>
      </c>
      <c r="EE2" s="422">
        <v>43688</v>
      </c>
      <c r="EF2" s="422">
        <v>43719</v>
      </c>
      <c r="EG2" s="422">
        <v>43739</v>
      </c>
      <c r="EH2" s="422">
        <v>43770</v>
      </c>
      <c r="EI2" s="422">
        <v>43800</v>
      </c>
      <c r="EJ2" s="422">
        <v>43831</v>
      </c>
      <c r="EK2" s="422">
        <v>43862</v>
      </c>
      <c r="EL2" s="422">
        <v>43891</v>
      </c>
      <c r="EM2" s="422">
        <v>43922</v>
      </c>
      <c r="EN2" s="422">
        <v>43952</v>
      </c>
      <c r="EO2" s="422">
        <v>43983</v>
      </c>
      <c r="EP2" s="422">
        <v>44013</v>
      </c>
      <c r="EQ2" s="422">
        <v>44044</v>
      </c>
      <c r="ER2" s="422">
        <v>44075</v>
      </c>
      <c r="ES2" s="422">
        <v>44105</v>
      </c>
      <c r="ET2" s="422">
        <v>44136</v>
      </c>
      <c r="EU2" s="422">
        <v>44166</v>
      </c>
      <c r="EV2" s="422">
        <v>44197</v>
      </c>
      <c r="EW2" s="422">
        <v>44228</v>
      </c>
      <c r="EX2" s="422">
        <v>44256</v>
      </c>
      <c r="EY2" s="422">
        <v>44287</v>
      </c>
      <c r="EZ2" s="422">
        <v>44317</v>
      </c>
      <c r="FA2" s="422">
        <v>44348</v>
      </c>
      <c r="FB2" s="422">
        <v>44378</v>
      </c>
      <c r="FC2" s="422">
        <v>44409</v>
      </c>
      <c r="FD2" s="422">
        <v>44440</v>
      </c>
      <c r="FE2" s="422">
        <v>44470</v>
      </c>
      <c r="FF2" s="422">
        <v>44501</v>
      </c>
      <c r="FG2" s="422">
        <v>44531</v>
      </c>
      <c r="FH2" s="422">
        <v>44562</v>
      </c>
      <c r="FI2" s="422">
        <v>44593</v>
      </c>
      <c r="FJ2" s="422">
        <v>44621</v>
      </c>
      <c r="FK2" s="422">
        <v>44652</v>
      </c>
      <c r="FL2" s="422">
        <v>44682</v>
      </c>
      <c r="FM2" s="422">
        <v>44713</v>
      </c>
      <c r="FN2" s="422">
        <v>44743</v>
      </c>
      <c r="FO2" s="422">
        <v>44774</v>
      </c>
      <c r="FP2" s="422">
        <v>44805</v>
      </c>
      <c r="FQ2" s="422">
        <v>44835</v>
      </c>
      <c r="FR2" s="422">
        <v>44866</v>
      </c>
      <c r="FS2" s="422">
        <v>44896</v>
      </c>
      <c r="FT2" s="422">
        <v>44927</v>
      </c>
      <c r="FU2" s="422">
        <v>44958</v>
      </c>
      <c r="FV2" s="422">
        <v>44986</v>
      </c>
      <c r="FW2" s="422">
        <v>45017</v>
      </c>
      <c r="FX2" s="422">
        <v>45047</v>
      </c>
      <c r="FY2" s="422">
        <v>45078</v>
      </c>
      <c r="FZ2" s="422">
        <v>45108</v>
      </c>
      <c r="GA2" s="422">
        <v>45139</v>
      </c>
      <c r="GB2" s="422">
        <v>45170</v>
      </c>
      <c r="GC2" s="422">
        <v>45200</v>
      </c>
      <c r="GD2" s="422">
        <v>45231</v>
      </c>
      <c r="GE2" s="422">
        <v>45261</v>
      </c>
      <c r="GF2" s="423">
        <v>45292</v>
      </c>
      <c r="GG2" s="409"/>
      <c r="GH2" s="409"/>
      <c r="GI2" s="409"/>
      <c r="GJ2" s="409"/>
      <c r="GK2" s="409"/>
      <c r="GL2" s="409"/>
      <c r="GM2" s="409"/>
      <c r="GN2" s="409"/>
      <c r="GO2" s="409"/>
      <c r="GP2" s="409"/>
      <c r="GQ2" s="409"/>
      <c r="GR2" s="409"/>
      <c r="GS2" s="409"/>
      <c r="GT2" s="409"/>
      <c r="GU2" s="409"/>
      <c r="GV2" s="409"/>
      <c r="GW2" s="409"/>
      <c r="GX2" s="409"/>
      <c r="GY2" s="409"/>
      <c r="GZ2" s="409"/>
      <c r="HA2" s="409"/>
      <c r="HB2" s="409"/>
      <c r="HC2" s="409"/>
      <c r="HD2" s="409"/>
      <c r="HE2" s="409"/>
      <c r="HF2" s="409"/>
      <c r="HG2" s="409"/>
      <c r="HH2" s="409"/>
      <c r="HI2" s="409"/>
      <c r="HJ2" s="409"/>
      <c r="HK2" s="409"/>
      <c r="HL2" s="409"/>
      <c r="HM2" s="409"/>
      <c r="HN2" s="409"/>
      <c r="HO2" s="409"/>
      <c r="HP2" s="409"/>
      <c r="HQ2" s="409"/>
      <c r="HR2" s="409"/>
      <c r="HS2" s="409"/>
      <c r="HT2" s="409"/>
      <c r="HU2" s="409"/>
      <c r="HV2" s="409"/>
      <c r="HW2" s="409"/>
      <c r="HX2" s="409"/>
      <c r="HY2" s="409"/>
      <c r="HZ2" s="409"/>
      <c r="IA2" s="409"/>
      <c r="IB2" s="409"/>
      <c r="IC2" s="409"/>
      <c r="ID2" s="409"/>
      <c r="IE2" s="409"/>
      <c r="IF2" s="409"/>
      <c r="IG2" s="409"/>
      <c r="IH2" s="409"/>
      <c r="II2" s="409"/>
      <c r="IJ2" s="409"/>
      <c r="IK2" s="409"/>
      <c r="IL2" s="409"/>
      <c r="IM2" s="409"/>
      <c r="IN2" s="409"/>
      <c r="IO2" s="409"/>
      <c r="IP2" s="409"/>
      <c r="IQ2" s="409"/>
      <c r="IR2" s="409"/>
      <c r="IS2" s="409"/>
      <c r="IT2" s="409"/>
      <c r="IU2" s="409"/>
      <c r="IV2" s="409"/>
      <c r="IW2" s="409"/>
      <c r="IX2" s="409"/>
      <c r="IY2" s="409"/>
      <c r="IZ2" s="409"/>
      <c r="JA2" s="409"/>
      <c r="JB2" s="409"/>
      <c r="JC2" s="409"/>
      <c r="JD2" s="409"/>
      <c r="JE2" s="409"/>
      <c r="JF2" s="409"/>
      <c r="JG2" s="409"/>
      <c r="JH2" s="409"/>
      <c r="JI2" s="409"/>
      <c r="JJ2" s="409"/>
      <c r="JK2" s="409"/>
      <c r="JL2" s="409"/>
      <c r="JM2" s="409"/>
      <c r="JN2" s="409"/>
      <c r="JO2" s="409"/>
      <c r="JP2" s="409"/>
      <c r="JQ2" s="409"/>
      <c r="JR2" s="409"/>
      <c r="JS2" s="409"/>
      <c r="JT2" s="409"/>
      <c r="JU2" s="409"/>
      <c r="JV2" s="409"/>
      <c r="JW2" s="409"/>
      <c r="JX2" s="409"/>
      <c r="JY2" s="409"/>
      <c r="JZ2" s="409"/>
      <c r="KA2" s="409"/>
      <c r="KB2" s="409"/>
      <c r="KC2" s="409"/>
      <c r="KD2" s="409"/>
      <c r="KE2" s="409"/>
      <c r="KF2" s="409"/>
      <c r="KG2" s="409"/>
      <c r="KH2" s="409"/>
      <c r="KI2" s="409"/>
      <c r="KJ2" s="409"/>
      <c r="KK2" s="409"/>
      <c r="KL2" s="409"/>
      <c r="KM2" s="409"/>
      <c r="KN2" s="409"/>
      <c r="KO2" s="409"/>
      <c r="KP2" s="409"/>
      <c r="KQ2" s="409"/>
      <c r="KR2" s="409"/>
      <c r="KS2" s="409"/>
      <c r="KT2" s="409"/>
      <c r="KU2" s="409"/>
      <c r="KV2" s="409"/>
      <c r="KW2" s="409"/>
      <c r="KX2" s="409"/>
      <c r="KY2" s="409"/>
      <c r="KZ2" s="409"/>
      <c r="LA2" s="409"/>
      <c r="LB2" s="409"/>
      <c r="LC2" s="409"/>
      <c r="LD2" s="409"/>
      <c r="LE2" s="409"/>
      <c r="LF2" s="409"/>
      <c r="LG2" s="409"/>
      <c r="LH2" s="409"/>
      <c r="LI2" s="409"/>
      <c r="LJ2" s="409"/>
      <c r="LK2" s="409"/>
      <c r="LL2" s="409"/>
      <c r="LM2" s="409"/>
      <c r="LN2" s="409"/>
      <c r="LO2" s="409"/>
      <c r="LP2" s="409"/>
      <c r="LQ2" s="409"/>
      <c r="LR2" s="409"/>
      <c r="LS2" s="409"/>
      <c r="LT2" s="409"/>
      <c r="LU2" s="409"/>
      <c r="LV2" s="409"/>
      <c r="LW2" s="409"/>
      <c r="LX2" s="409"/>
      <c r="LY2" s="409"/>
      <c r="LZ2" s="409"/>
      <c r="MA2" s="409"/>
      <c r="MB2" s="409"/>
      <c r="MC2" s="409"/>
      <c r="MD2" s="409"/>
      <c r="ME2" s="409"/>
      <c r="MF2" s="409"/>
      <c r="MG2" s="409"/>
      <c r="MH2" s="409"/>
      <c r="MI2" s="409"/>
      <c r="MJ2" s="409"/>
      <c r="MK2" s="409"/>
      <c r="ML2" s="409"/>
      <c r="MM2" s="409"/>
      <c r="MN2" s="409"/>
      <c r="MO2" s="409"/>
      <c r="MP2" s="409"/>
      <c r="MQ2" s="409"/>
      <c r="MR2" s="409"/>
      <c r="MS2" s="409"/>
      <c r="MT2" s="409"/>
      <c r="MU2" s="409"/>
      <c r="MV2" s="409"/>
      <c r="MW2" s="409"/>
      <c r="MX2" s="409"/>
      <c r="MY2" s="409"/>
      <c r="MZ2" s="409"/>
      <c r="NA2" s="409"/>
      <c r="NB2" s="409"/>
      <c r="NC2" s="409"/>
      <c r="ND2" s="409"/>
      <c r="NE2" s="409"/>
      <c r="NF2" s="409"/>
      <c r="NG2" s="409"/>
      <c r="NH2" s="409"/>
      <c r="NI2" s="409"/>
      <c r="NJ2" s="409"/>
      <c r="NK2" s="409"/>
      <c r="NL2" s="409"/>
      <c r="NM2" s="409"/>
      <c r="NN2" s="409"/>
      <c r="NO2" s="409"/>
      <c r="NP2" s="409"/>
      <c r="NQ2" s="409"/>
      <c r="NR2" s="409"/>
      <c r="NS2" s="409"/>
      <c r="NT2" s="409"/>
      <c r="NU2" s="409"/>
      <c r="NV2" s="409"/>
      <c r="NW2" s="409"/>
      <c r="NX2" s="409"/>
      <c r="NY2" s="409"/>
      <c r="NZ2" s="409"/>
      <c r="OA2" s="409"/>
      <c r="OB2" s="409"/>
      <c r="OC2" s="409"/>
      <c r="OD2" s="409"/>
      <c r="OE2" s="409"/>
      <c r="OF2" s="409"/>
      <c r="OG2" s="409"/>
      <c r="OH2" s="409"/>
      <c r="OI2" s="409"/>
      <c r="OJ2" s="409"/>
      <c r="OK2" s="409"/>
      <c r="OL2" s="409"/>
      <c r="OM2" s="409"/>
      <c r="ON2" s="409"/>
      <c r="OO2" s="409"/>
      <c r="OP2" s="409"/>
      <c r="OQ2" s="409"/>
      <c r="OR2" s="409"/>
      <c r="OS2" s="409"/>
      <c r="OT2" s="409"/>
      <c r="OU2" s="409"/>
      <c r="OV2" s="409"/>
      <c r="OW2" s="409"/>
      <c r="OX2" s="409"/>
      <c r="OY2" s="409"/>
      <c r="OZ2" s="409"/>
      <c r="PA2" s="409"/>
      <c r="PB2" s="409"/>
      <c r="PC2" s="409"/>
      <c r="PD2" s="409"/>
      <c r="PE2" s="409"/>
      <c r="PF2" s="409"/>
      <c r="PG2" s="409"/>
      <c r="PH2" s="409"/>
      <c r="PI2" s="409"/>
      <c r="PJ2" s="409"/>
      <c r="PK2" s="409"/>
      <c r="PL2" s="409"/>
      <c r="PM2" s="409"/>
      <c r="PN2" s="409"/>
      <c r="PO2" s="409"/>
      <c r="PP2" s="409"/>
      <c r="PQ2" s="409"/>
      <c r="PR2" s="409"/>
      <c r="PS2" s="409"/>
      <c r="PT2" s="409"/>
      <c r="PU2" s="409"/>
      <c r="PV2" s="409"/>
      <c r="PW2" s="409"/>
      <c r="PX2" s="409"/>
      <c r="PY2" s="409"/>
      <c r="PZ2" s="409"/>
      <c r="QA2" s="409"/>
      <c r="QB2" s="409"/>
      <c r="QC2" s="409"/>
      <c r="QD2" s="409"/>
      <c r="QE2" s="409"/>
      <c r="QF2" s="409"/>
      <c r="QG2" s="409"/>
      <c r="QH2" s="409"/>
      <c r="QI2" s="409"/>
      <c r="QJ2" s="409"/>
      <c r="QK2" s="409"/>
      <c r="QL2" s="409"/>
      <c r="QM2" s="409"/>
      <c r="QN2" s="409"/>
      <c r="QO2" s="409"/>
      <c r="QP2" s="409"/>
      <c r="QQ2" s="409"/>
      <c r="QR2" s="409"/>
      <c r="QS2" s="409"/>
      <c r="QT2" s="409"/>
      <c r="QU2" s="409"/>
      <c r="QV2" s="409"/>
      <c r="QW2" s="409"/>
      <c r="QX2" s="409"/>
      <c r="QY2" s="409"/>
      <c r="QZ2" s="409"/>
      <c r="RA2" s="409"/>
      <c r="RB2" s="409"/>
      <c r="RC2" s="409"/>
      <c r="RD2" s="409"/>
      <c r="RE2" s="409"/>
      <c r="RF2" s="409"/>
      <c r="RG2" s="409"/>
      <c r="RH2" s="409"/>
      <c r="RI2" s="409"/>
      <c r="RJ2" s="409"/>
      <c r="RK2" s="409"/>
      <c r="RL2" s="409"/>
      <c r="RM2" s="409"/>
      <c r="RN2" s="409"/>
      <c r="RO2" s="409"/>
      <c r="RP2" s="409"/>
      <c r="RQ2" s="409"/>
      <c r="RR2" s="409"/>
      <c r="RS2" s="409"/>
      <c r="RT2" s="409"/>
      <c r="RU2" s="409"/>
      <c r="RV2" s="409"/>
      <c r="RW2" s="409"/>
      <c r="RX2" s="409"/>
      <c r="RY2" s="409"/>
      <c r="RZ2" s="409"/>
      <c r="SA2" s="409"/>
      <c r="SB2" s="409"/>
      <c r="SC2" s="409"/>
      <c r="SD2" s="409"/>
      <c r="SE2" s="409"/>
      <c r="SF2" s="409"/>
      <c r="SG2" s="409"/>
      <c r="SH2" s="409"/>
      <c r="SI2" s="409"/>
      <c r="SJ2" s="409"/>
      <c r="SK2" s="409"/>
      <c r="SL2" s="409"/>
      <c r="SM2" s="409"/>
      <c r="SN2" s="409"/>
      <c r="SO2" s="409"/>
      <c r="SP2" s="409"/>
      <c r="SQ2" s="409"/>
      <c r="SR2" s="409"/>
      <c r="SS2" s="409"/>
      <c r="ST2" s="409"/>
      <c r="SU2" s="409"/>
      <c r="SV2" s="409"/>
      <c r="SW2" s="409"/>
      <c r="SX2" s="409"/>
      <c r="SY2" s="409"/>
      <c r="SZ2" s="409"/>
      <c r="TA2" s="409"/>
      <c r="TB2" s="409"/>
      <c r="TC2" s="409"/>
      <c r="TD2" s="409"/>
      <c r="TE2" s="409"/>
      <c r="TF2" s="409"/>
      <c r="TG2" s="409"/>
      <c r="TH2" s="409"/>
      <c r="TI2" s="409"/>
      <c r="TJ2" s="409"/>
      <c r="TK2" s="409"/>
      <c r="TL2" s="409"/>
      <c r="TM2" s="409"/>
      <c r="TN2" s="409"/>
      <c r="TO2" s="409"/>
      <c r="TP2" s="409"/>
      <c r="TQ2" s="409"/>
      <c r="TR2" s="409"/>
      <c r="TS2" s="409"/>
      <c r="TT2" s="409"/>
      <c r="TU2" s="409"/>
      <c r="TV2" s="409"/>
      <c r="TW2" s="409"/>
      <c r="TX2" s="409"/>
      <c r="TY2" s="409"/>
      <c r="TZ2" s="409"/>
      <c r="UA2" s="409"/>
      <c r="UB2" s="409"/>
      <c r="UC2" s="409"/>
      <c r="UD2" s="409"/>
      <c r="UE2" s="409"/>
      <c r="UF2" s="409"/>
      <c r="UG2" s="409"/>
      <c r="UH2" s="409"/>
      <c r="UI2" s="409"/>
      <c r="UJ2" s="409"/>
      <c r="UK2" s="409"/>
      <c r="UL2" s="409"/>
      <c r="UM2" s="409"/>
      <c r="UN2" s="409"/>
      <c r="UO2" s="409"/>
      <c r="UP2" s="409"/>
      <c r="UQ2" s="409"/>
      <c r="UR2" s="409"/>
      <c r="US2" s="409"/>
      <c r="UT2" s="409"/>
      <c r="UU2" s="409"/>
      <c r="UV2" s="409"/>
      <c r="UW2" s="409"/>
      <c r="UX2" s="409"/>
      <c r="UY2" s="409"/>
      <c r="UZ2" s="409"/>
      <c r="VA2" s="409"/>
      <c r="VB2" s="409"/>
      <c r="VC2" s="409"/>
      <c r="VD2" s="409"/>
      <c r="VE2" s="409"/>
      <c r="VF2" s="409"/>
      <c r="VG2" s="409"/>
      <c r="VH2" s="409"/>
      <c r="VI2" s="409"/>
      <c r="VJ2" s="409"/>
      <c r="VK2" s="409"/>
      <c r="VL2" s="409"/>
      <c r="VM2" s="409"/>
      <c r="VN2" s="409"/>
      <c r="VO2" s="409"/>
      <c r="VP2" s="409"/>
      <c r="VQ2" s="409"/>
      <c r="VR2" s="409"/>
      <c r="VS2" s="409"/>
      <c r="VT2" s="409"/>
      <c r="VU2" s="409"/>
      <c r="VV2" s="409"/>
      <c r="VW2" s="409"/>
      <c r="VX2" s="409"/>
      <c r="VY2" s="409"/>
      <c r="VZ2" s="409"/>
      <c r="WA2" s="409"/>
      <c r="WB2" s="409"/>
      <c r="WC2" s="409"/>
      <c r="WD2" s="409"/>
      <c r="WE2" s="409"/>
      <c r="WF2" s="409"/>
      <c r="WG2" s="409"/>
      <c r="WH2" s="409"/>
      <c r="WI2" s="409"/>
      <c r="WJ2" s="409"/>
      <c r="WK2" s="409"/>
      <c r="WL2" s="409"/>
      <c r="WM2" s="409"/>
      <c r="WN2" s="409"/>
      <c r="WO2" s="409"/>
      <c r="WP2" s="409"/>
      <c r="WQ2" s="409"/>
      <c r="WR2" s="409"/>
      <c r="WS2" s="409"/>
      <c r="WT2" s="409"/>
      <c r="WU2" s="409"/>
      <c r="WV2" s="409"/>
      <c r="WW2" s="409"/>
      <c r="WX2" s="409"/>
      <c r="WY2" s="409"/>
      <c r="WZ2" s="409"/>
      <c r="XA2" s="409"/>
      <c r="XB2" s="409"/>
      <c r="XC2" s="409"/>
      <c r="XD2" s="409"/>
      <c r="XE2" s="409"/>
      <c r="XF2" s="409"/>
      <c r="XG2" s="409"/>
      <c r="XH2" s="409"/>
      <c r="XI2" s="409"/>
      <c r="XJ2" s="409"/>
      <c r="XK2" s="409"/>
      <c r="XL2" s="409"/>
      <c r="XM2" s="409"/>
      <c r="XN2" s="409"/>
      <c r="XO2" s="409"/>
      <c r="XP2" s="409"/>
      <c r="XQ2" s="409"/>
      <c r="XR2" s="409"/>
      <c r="XS2" s="409"/>
      <c r="XT2" s="409"/>
      <c r="XU2" s="409"/>
      <c r="XV2" s="409"/>
      <c r="XW2" s="409"/>
      <c r="XX2" s="409"/>
      <c r="XY2" s="409"/>
      <c r="XZ2" s="409"/>
      <c r="YA2" s="409"/>
      <c r="YB2" s="409"/>
      <c r="YC2" s="409"/>
      <c r="YD2" s="409"/>
      <c r="YE2" s="409"/>
      <c r="YF2" s="409"/>
      <c r="YG2" s="409"/>
      <c r="YH2" s="409"/>
      <c r="YI2" s="409"/>
      <c r="YJ2" s="409"/>
      <c r="YK2" s="409"/>
      <c r="YL2" s="409"/>
      <c r="YM2" s="409"/>
      <c r="YN2" s="409"/>
      <c r="YO2" s="409"/>
      <c r="YP2" s="409"/>
      <c r="YQ2" s="409"/>
      <c r="YR2" s="409"/>
      <c r="YS2" s="409"/>
      <c r="YT2" s="409"/>
      <c r="YU2" s="409"/>
      <c r="YV2" s="409"/>
      <c r="YW2" s="409"/>
      <c r="YX2" s="409"/>
      <c r="YY2" s="409"/>
      <c r="YZ2" s="409"/>
      <c r="ZA2" s="409"/>
      <c r="ZB2" s="409"/>
      <c r="ZC2" s="409"/>
      <c r="ZD2" s="409"/>
      <c r="ZE2" s="409"/>
      <c r="ZF2" s="409"/>
      <c r="ZG2" s="409"/>
      <c r="ZH2" s="409"/>
      <c r="ZI2" s="409"/>
      <c r="ZJ2" s="409"/>
      <c r="ZK2" s="409"/>
      <c r="ZL2" s="409"/>
      <c r="ZM2" s="409"/>
      <c r="ZN2" s="409"/>
      <c r="ZO2" s="409"/>
      <c r="ZP2" s="409"/>
      <c r="ZQ2" s="409"/>
      <c r="ZR2" s="409"/>
      <c r="ZS2" s="409"/>
      <c r="ZT2" s="409"/>
      <c r="ZU2" s="409"/>
      <c r="ZV2" s="409"/>
      <c r="ZW2" s="409"/>
      <c r="ZX2" s="409"/>
      <c r="ZY2" s="409"/>
      <c r="ZZ2" s="409"/>
      <c r="AAA2" s="409"/>
      <c r="AAB2" s="409"/>
      <c r="AAC2" s="409"/>
      <c r="AAD2" s="409"/>
      <c r="AAE2" s="409"/>
      <c r="AAF2" s="409"/>
      <c r="AAG2" s="409"/>
      <c r="AAH2" s="409"/>
      <c r="AAI2" s="409"/>
      <c r="AAJ2" s="409"/>
      <c r="AAK2" s="409"/>
      <c r="AAL2" s="409"/>
      <c r="AAM2" s="409"/>
      <c r="AAN2" s="409"/>
      <c r="AAO2" s="409"/>
      <c r="AAP2" s="409"/>
      <c r="AAQ2" s="409"/>
      <c r="AAR2" s="409"/>
      <c r="AAS2" s="409"/>
      <c r="AAT2" s="409"/>
      <c r="AAU2" s="409"/>
      <c r="AAV2" s="409"/>
      <c r="AAW2" s="409"/>
      <c r="AAX2" s="409"/>
      <c r="AAY2" s="409"/>
      <c r="AAZ2" s="409"/>
      <c r="ABA2" s="409"/>
      <c r="ABB2" s="409"/>
      <c r="ABC2" s="409"/>
      <c r="ABD2" s="409"/>
      <c r="ABE2" s="409"/>
      <c r="ABF2" s="409"/>
      <c r="ABG2" s="409"/>
      <c r="ABH2" s="409"/>
      <c r="ABI2" s="409"/>
      <c r="ABJ2" s="409"/>
      <c r="ABK2" s="409"/>
      <c r="ABL2" s="409"/>
      <c r="ABM2" s="409"/>
      <c r="ABN2" s="409"/>
      <c r="ABO2" s="409"/>
      <c r="ABP2" s="409"/>
      <c r="ABQ2" s="409"/>
      <c r="ABR2" s="409"/>
      <c r="ABS2" s="409"/>
      <c r="ABT2" s="409"/>
      <c r="ABU2" s="409"/>
      <c r="ABV2" s="409"/>
      <c r="ABW2" s="409"/>
      <c r="ABX2" s="409"/>
      <c r="ABY2" s="409"/>
      <c r="ABZ2" s="409"/>
      <c r="ACA2" s="409"/>
      <c r="ACB2" s="409"/>
      <c r="ACC2" s="409"/>
      <c r="ACD2" s="409"/>
      <c r="ACE2" s="409"/>
      <c r="ACF2" s="409"/>
      <c r="ACG2" s="409"/>
      <c r="ACH2" s="409"/>
      <c r="ACI2" s="409"/>
      <c r="ACJ2" s="409"/>
      <c r="ACK2" s="409"/>
      <c r="ACL2" s="409"/>
      <c r="ACM2" s="409"/>
      <c r="ACN2" s="409"/>
      <c r="ACO2" s="409"/>
      <c r="ACP2" s="409"/>
      <c r="ACQ2" s="409"/>
      <c r="ACR2" s="409"/>
      <c r="ACS2" s="409"/>
      <c r="ACT2" s="409"/>
      <c r="ACU2" s="409"/>
      <c r="ACV2" s="409"/>
      <c r="ACW2" s="409"/>
      <c r="ACX2" s="409"/>
      <c r="ACY2" s="409"/>
      <c r="ACZ2" s="409"/>
      <c r="ADA2" s="409"/>
      <c r="ADB2" s="409"/>
      <c r="ADC2" s="409"/>
      <c r="ADD2" s="409"/>
      <c r="ADE2" s="409"/>
      <c r="ADF2" s="409"/>
      <c r="ADG2" s="409"/>
      <c r="ADH2" s="409"/>
      <c r="ADI2" s="409"/>
      <c r="ADJ2" s="409"/>
      <c r="ADK2" s="409"/>
      <c r="ADL2" s="409"/>
      <c r="ADM2" s="409"/>
      <c r="ADN2" s="409"/>
      <c r="ADO2" s="409"/>
      <c r="ADP2" s="409"/>
      <c r="ADQ2" s="409"/>
      <c r="ADR2" s="409"/>
      <c r="ADS2" s="409"/>
      <c r="ADT2" s="409"/>
      <c r="ADU2" s="409"/>
      <c r="ADV2" s="409"/>
      <c r="ADW2" s="409"/>
      <c r="ADX2" s="409"/>
      <c r="ADY2" s="409"/>
      <c r="ADZ2" s="409"/>
      <c r="AEA2" s="409"/>
      <c r="AEB2" s="409"/>
      <c r="AEC2" s="409"/>
      <c r="AED2" s="409"/>
      <c r="AEE2" s="409"/>
      <c r="AEF2" s="409"/>
      <c r="AEG2" s="409"/>
      <c r="AEH2" s="409"/>
      <c r="AEI2" s="409"/>
      <c r="AEJ2" s="409"/>
      <c r="AEK2" s="409"/>
      <c r="AEL2" s="409"/>
      <c r="AEM2" s="409"/>
      <c r="AEN2" s="409"/>
      <c r="AEO2" s="409"/>
      <c r="AEP2" s="409"/>
      <c r="AEQ2" s="409"/>
      <c r="AER2" s="409"/>
      <c r="AES2" s="409"/>
      <c r="AET2" s="409"/>
      <c r="AEU2" s="409"/>
      <c r="AEV2" s="409"/>
      <c r="AEW2" s="409"/>
      <c r="AEX2" s="409"/>
      <c r="AEY2" s="409"/>
      <c r="AEZ2" s="409"/>
      <c r="AFA2" s="409"/>
      <c r="AFB2" s="409"/>
      <c r="AFC2" s="409"/>
      <c r="AFD2" s="409"/>
      <c r="AFE2" s="409"/>
      <c r="AFF2" s="409"/>
      <c r="AFG2" s="409"/>
      <c r="AFH2" s="409"/>
      <c r="AFI2" s="409"/>
      <c r="AFJ2" s="409"/>
      <c r="AFK2" s="409"/>
      <c r="AFL2" s="409"/>
      <c r="AFM2" s="409"/>
      <c r="AFN2" s="409"/>
      <c r="AFO2" s="409"/>
      <c r="AFP2" s="409"/>
      <c r="AFQ2" s="409"/>
      <c r="AFR2" s="409"/>
      <c r="AFS2" s="409"/>
      <c r="AFT2" s="409"/>
      <c r="AFU2" s="409"/>
      <c r="AFV2" s="409"/>
      <c r="AFW2" s="409"/>
      <c r="AFX2" s="409"/>
      <c r="AFY2" s="409"/>
      <c r="AFZ2" s="409"/>
      <c r="AGA2" s="409"/>
      <c r="AGB2" s="409"/>
      <c r="AGC2" s="409"/>
      <c r="AGD2" s="409"/>
      <c r="AGE2" s="409"/>
      <c r="AGF2" s="409"/>
      <c r="AGG2" s="409"/>
      <c r="AGH2" s="409"/>
      <c r="AGI2" s="409"/>
      <c r="AGJ2" s="409"/>
      <c r="AGK2" s="409"/>
      <c r="AGL2" s="409"/>
      <c r="AGM2" s="409"/>
      <c r="AGN2" s="409"/>
      <c r="AGO2" s="409"/>
      <c r="AGP2" s="409"/>
      <c r="AGQ2" s="409"/>
      <c r="AGR2" s="409"/>
      <c r="AGS2" s="409"/>
      <c r="AGT2" s="409"/>
      <c r="AGU2" s="409"/>
      <c r="AGV2" s="409"/>
      <c r="AGW2" s="409"/>
      <c r="AGX2" s="409"/>
      <c r="AGY2" s="409"/>
      <c r="AGZ2" s="409"/>
      <c r="AHA2" s="409"/>
      <c r="AHB2" s="409"/>
      <c r="AHC2" s="409"/>
      <c r="AHD2" s="409"/>
      <c r="AHE2" s="409"/>
      <c r="AHF2" s="409"/>
      <c r="AHG2" s="409"/>
      <c r="AHH2" s="409"/>
      <c r="AHI2" s="409"/>
      <c r="AHJ2" s="409"/>
      <c r="AHK2" s="409"/>
      <c r="AHL2" s="409"/>
      <c r="AHM2" s="409"/>
      <c r="AHN2" s="409"/>
      <c r="AHO2" s="409"/>
      <c r="AHP2" s="409"/>
      <c r="AHQ2" s="409"/>
      <c r="AHR2" s="409"/>
      <c r="AHS2" s="409"/>
      <c r="AHT2" s="409"/>
      <c r="AHU2" s="409"/>
      <c r="AHV2" s="409"/>
      <c r="AHW2" s="409"/>
      <c r="AHX2" s="409"/>
      <c r="AHY2" s="409"/>
      <c r="AHZ2" s="409"/>
      <c r="AIA2" s="409"/>
      <c r="AIB2" s="409"/>
      <c r="AIC2" s="409"/>
      <c r="AID2" s="409"/>
      <c r="AIE2" s="409"/>
      <c r="AIF2" s="409"/>
      <c r="AIG2" s="409"/>
      <c r="AIH2" s="409"/>
      <c r="AII2" s="409"/>
      <c r="AIJ2" s="409"/>
      <c r="AIK2" s="409"/>
      <c r="AIL2" s="409"/>
      <c r="AIM2" s="409"/>
      <c r="AIN2" s="409"/>
      <c r="AIO2" s="409"/>
      <c r="AIP2" s="409"/>
      <c r="AIQ2" s="409"/>
      <c r="AIR2" s="409"/>
      <c r="AIS2" s="409"/>
      <c r="AIT2" s="409"/>
      <c r="AIU2" s="409"/>
      <c r="AIV2" s="409"/>
      <c r="AIW2" s="409"/>
      <c r="AIX2" s="409"/>
      <c r="AIY2" s="409"/>
      <c r="AIZ2" s="409"/>
      <c r="AJA2" s="409"/>
      <c r="AJB2" s="409"/>
      <c r="AJC2" s="409"/>
      <c r="AJD2" s="409"/>
      <c r="AJE2" s="409"/>
      <c r="AJF2" s="409"/>
      <c r="AJG2" s="409"/>
      <c r="AJH2" s="409"/>
      <c r="AJI2" s="409"/>
      <c r="AJJ2" s="409"/>
      <c r="AJK2" s="409"/>
      <c r="AJL2" s="409"/>
      <c r="AJM2" s="409"/>
      <c r="AJN2" s="409"/>
      <c r="AJO2" s="409"/>
      <c r="AJP2" s="409"/>
      <c r="AJQ2" s="409"/>
      <c r="AJR2" s="409"/>
      <c r="AJS2" s="409"/>
      <c r="AJT2" s="409"/>
      <c r="AJU2" s="409"/>
      <c r="AJV2" s="409"/>
      <c r="AJW2" s="409"/>
      <c r="AJX2" s="409"/>
      <c r="AJY2" s="409"/>
      <c r="AJZ2" s="409"/>
      <c r="AKA2" s="409"/>
      <c r="AKB2" s="409"/>
      <c r="AKC2" s="409"/>
      <c r="AKD2" s="409"/>
      <c r="AKE2" s="409"/>
      <c r="AKF2" s="409"/>
      <c r="AKG2" s="409"/>
      <c r="AKH2" s="409"/>
      <c r="AKI2" s="409"/>
      <c r="AKJ2" s="409"/>
      <c r="AKK2" s="409"/>
      <c r="AKL2" s="409"/>
      <c r="AKM2" s="409"/>
      <c r="AKN2" s="409"/>
      <c r="AKO2" s="409"/>
      <c r="AKP2" s="409"/>
      <c r="AKQ2" s="409"/>
      <c r="AKR2" s="409"/>
      <c r="AKS2" s="409"/>
      <c r="AKT2" s="409"/>
      <c r="AKU2" s="409"/>
      <c r="AKV2" s="409"/>
      <c r="AKW2" s="409"/>
      <c r="AKX2" s="409"/>
      <c r="AKY2" s="409"/>
      <c r="AKZ2" s="409"/>
      <c r="ALA2" s="409"/>
      <c r="ALB2" s="409"/>
      <c r="ALC2" s="409"/>
      <c r="ALD2" s="409"/>
      <c r="ALE2" s="409"/>
      <c r="ALF2" s="409"/>
      <c r="ALG2" s="409"/>
      <c r="ALH2" s="409"/>
      <c r="ALI2" s="409"/>
      <c r="ALJ2" s="409"/>
      <c r="ALK2" s="409"/>
      <c r="ALL2" s="409"/>
      <c r="ALM2" s="409"/>
      <c r="ALN2" s="409"/>
      <c r="ALO2" s="409"/>
      <c r="ALP2" s="409"/>
      <c r="ALQ2" s="409"/>
      <c r="ALR2" s="409"/>
      <c r="ALS2" s="409"/>
      <c r="ALT2" s="409"/>
      <c r="ALU2" s="409"/>
      <c r="ALV2" s="409"/>
      <c r="ALW2" s="409"/>
      <c r="ALX2" s="409"/>
      <c r="ALY2" s="409"/>
      <c r="ALZ2" s="409"/>
      <c r="AMA2" s="409"/>
      <c r="AMB2" s="409"/>
      <c r="AMC2" s="409"/>
      <c r="AMD2" s="409"/>
      <c r="AME2" s="409"/>
      <c r="AMF2" s="409"/>
      <c r="AMG2" s="409"/>
      <c r="AMH2" s="409"/>
      <c r="AMI2" s="409"/>
      <c r="AMJ2" s="409"/>
      <c r="AMK2" s="409"/>
      <c r="AML2" s="409"/>
      <c r="AMM2" s="409"/>
      <c r="AMN2" s="409"/>
      <c r="AMO2" s="409"/>
      <c r="AMP2" s="409"/>
      <c r="AMQ2" s="409"/>
      <c r="AMR2" s="409"/>
      <c r="AMS2" s="409"/>
      <c r="AMT2" s="409"/>
      <c r="AMU2" s="409"/>
      <c r="AMV2" s="409"/>
      <c r="AMW2" s="409"/>
      <c r="AMX2" s="409"/>
      <c r="AMY2" s="409"/>
      <c r="AMZ2" s="409"/>
      <c r="ANA2" s="409"/>
      <c r="ANB2" s="409"/>
      <c r="ANC2" s="409"/>
      <c r="AND2" s="409"/>
      <c r="ANE2" s="409"/>
      <c r="ANF2" s="409"/>
      <c r="ANG2" s="409"/>
      <c r="ANH2" s="409"/>
      <c r="ANI2" s="409"/>
      <c r="ANJ2" s="409"/>
      <c r="ANK2" s="409"/>
      <c r="ANL2" s="409"/>
      <c r="ANM2" s="409"/>
      <c r="ANN2" s="409"/>
      <c r="ANO2" s="409"/>
      <c r="ANP2" s="409"/>
      <c r="ANQ2" s="409"/>
      <c r="ANR2" s="409"/>
      <c r="ANS2" s="409"/>
      <c r="ANT2" s="409"/>
      <c r="ANU2" s="409"/>
      <c r="ANV2" s="409"/>
      <c r="ANW2" s="409"/>
      <c r="ANX2" s="409"/>
      <c r="ANY2" s="409"/>
      <c r="ANZ2" s="409"/>
      <c r="AOA2" s="409"/>
      <c r="AOB2" s="409"/>
      <c r="AOC2" s="409"/>
      <c r="AOD2" s="409"/>
      <c r="AOE2" s="409"/>
      <c r="AOF2" s="409"/>
      <c r="AOG2" s="409"/>
      <c r="AOH2" s="409"/>
      <c r="AOI2" s="409"/>
      <c r="AOJ2" s="409"/>
      <c r="AOK2" s="409"/>
      <c r="AOL2" s="409"/>
      <c r="AOM2" s="409"/>
      <c r="AON2" s="409"/>
      <c r="AOO2" s="409"/>
      <c r="AOP2" s="409"/>
      <c r="AOQ2" s="409"/>
      <c r="AOR2" s="409"/>
      <c r="AOS2" s="409"/>
      <c r="AOT2" s="409"/>
      <c r="AOU2" s="409"/>
      <c r="AOV2" s="409"/>
      <c r="AOW2" s="409"/>
      <c r="AOX2" s="409"/>
      <c r="AOY2" s="409"/>
      <c r="AOZ2" s="409"/>
      <c r="APA2" s="409"/>
      <c r="APB2" s="409"/>
      <c r="APC2" s="409"/>
      <c r="APD2" s="409"/>
      <c r="APE2" s="409"/>
      <c r="APF2" s="409"/>
      <c r="APG2" s="409"/>
      <c r="APH2" s="409"/>
      <c r="API2" s="409"/>
      <c r="APJ2" s="409"/>
      <c r="APK2" s="409"/>
      <c r="APL2" s="409"/>
      <c r="APM2" s="409"/>
      <c r="APN2" s="409"/>
      <c r="APO2" s="409"/>
      <c r="APP2" s="409"/>
      <c r="APQ2" s="409"/>
      <c r="APR2" s="409"/>
      <c r="APS2" s="409"/>
      <c r="APT2" s="409"/>
      <c r="APU2" s="409"/>
      <c r="APV2" s="409"/>
      <c r="APW2" s="409"/>
      <c r="APX2" s="409"/>
      <c r="APY2" s="409"/>
      <c r="APZ2" s="409"/>
      <c r="AQA2" s="409"/>
      <c r="AQB2" s="409"/>
      <c r="AQC2" s="409"/>
      <c r="AQD2" s="409"/>
      <c r="AQE2" s="409"/>
      <c r="AQF2" s="409"/>
      <c r="AQG2" s="409"/>
      <c r="AQH2" s="409"/>
      <c r="AQI2" s="409"/>
      <c r="AQJ2" s="409"/>
      <c r="AQK2" s="409"/>
      <c r="AQL2" s="409"/>
      <c r="AQM2" s="409"/>
      <c r="AQN2" s="409"/>
      <c r="AQO2" s="409"/>
      <c r="AQP2" s="409"/>
      <c r="AQQ2" s="409"/>
      <c r="AQR2" s="409"/>
      <c r="AQS2" s="409"/>
      <c r="AQT2" s="409"/>
      <c r="AQU2" s="409"/>
      <c r="AQV2" s="409"/>
      <c r="AQW2" s="409"/>
      <c r="AQX2" s="409"/>
      <c r="AQY2" s="409"/>
      <c r="AQZ2" s="409"/>
      <c r="ARA2" s="409"/>
      <c r="ARB2" s="409"/>
      <c r="ARC2" s="409"/>
      <c r="ARD2" s="409"/>
      <c r="ARE2" s="409"/>
      <c r="ARF2" s="409"/>
      <c r="ARG2" s="409"/>
      <c r="ARH2" s="409"/>
      <c r="ARI2" s="409"/>
      <c r="ARJ2" s="409"/>
      <c r="ARK2" s="409"/>
      <c r="ARL2" s="409"/>
      <c r="ARM2" s="409"/>
      <c r="ARN2" s="409"/>
      <c r="ARO2" s="409"/>
      <c r="ARP2" s="409"/>
      <c r="ARQ2" s="409"/>
      <c r="ARR2" s="409"/>
      <c r="ARS2" s="409"/>
      <c r="ART2" s="409"/>
      <c r="ARU2" s="409"/>
      <c r="ARV2" s="409"/>
      <c r="ARW2" s="409"/>
      <c r="ARX2" s="409"/>
      <c r="ARY2" s="409"/>
      <c r="ARZ2" s="409"/>
      <c r="ASA2" s="409"/>
      <c r="ASB2" s="409"/>
      <c r="ASC2" s="409"/>
      <c r="ASD2" s="409"/>
      <c r="ASE2" s="409"/>
      <c r="ASF2" s="409"/>
      <c r="ASG2" s="409"/>
      <c r="ASH2" s="409"/>
      <c r="ASI2" s="409"/>
      <c r="ASJ2" s="409"/>
      <c r="ASK2" s="409"/>
      <c r="ASL2" s="409"/>
      <c r="ASM2" s="409"/>
      <c r="ASN2" s="409"/>
      <c r="ASO2" s="409"/>
      <c r="ASP2" s="409"/>
      <c r="ASQ2" s="409"/>
      <c r="ASR2" s="409"/>
      <c r="ASS2" s="409"/>
      <c r="AST2" s="409"/>
      <c r="ASU2" s="409"/>
      <c r="ASV2" s="409"/>
      <c r="ASW2" s="409"/>
      <c r="ASX2" s="409"/>
      <c r="ASY2" s="409"/>
      <c r="ASZ2" s="409"/>
      <c r="ATA2" s="409"/>
      <c r="ATB2" s="409"/>
      <c r="ATC2" s="409"/>
      <c r="ATD2" s="409"/>
      <c r="ATE2" s="409"/>
      <c r="ATF2" s="409"/>
      <c r="ATG2" s="409"/>
      <c r="ATH2" s="409"/>
      <c r="ATI2" s="409"/>
      <c r="ATJ2" s="409"/>
      <c r="ATK2" s="409"/>
      <c r="ATL2" s="409"/>
      <c r="ATM2" s="409"/>
      <c r="ATN2" s="409"/>
      <c r="ATO2" s="409"/>
      <c r="ATP2" s="409"/>
      <c r="ATQ2" s="409"/>
      <c r="ATR2" s="409"/>
      <c r="ATS2" s="409"/>
      <c r="ATT2" s="409"/>
      <c r="ATU2" s="409"/>
      <c r="ATV2" s="409"/>
      <c r="ATW2" s="409"/>
      <c r="ATX2" s="409"/>
      <c r="ATY2" s="409"/>
      <c r="ATZ2" s="409"/>
      <c r="AUA2" s="409"/>
      <c r="AUB2" s="409"/>
      <c r="AUC2" s="409"/>
      <c r="AUD2" s="409"/>
      <c r="AUE2" s="409"/>
      <c r="AUF2" s="409"/>
      <c r="AUG2" s="409"/>
      <c r="AUH2" s="409"/>
      <c r="AUI2" s="409"/>
      <c r="AUJ2" s="409"/>
      <c r="AUK2" s="409"/>
      <c r="AUL2" s="409"/>
      <c r="AUM2" s="409"/>
      <c r="AUN2" s="409"/>
      <c r="AUO2" s="409"/>
      <c r="AUP2" s="409"/>
      <c r="AUQ2" s="409"/>
      <c r="AUR2" s="409"/>
      <c r="AUS2" s="409"/>
      <c r="AUT2" s="409"/>
      <c r="AUU2" s="409"/>
      <c r="AUV2" s="409"/>
      <c r="AUW2" s="409"/>
      <c r="AUX2" s="409"/>
      <c r="AUY2" s="409"/>
      <c r="AUZ2" s="409"/>
      <c r="AVA2" s="409"/>
      <c r="AVB2" s="409"/>
      <c r="AVC2" s="409"/>
      <c r="AVD2" s="409"/>
      <c r="AVE2" s="409"/>
      <c r="AVF2" s="409"/>
      <c r="AVG2" s="409"/>
      <c r="AVH2" s="409"/>
      <c r="AVI2" s="409"/>
      <c r="AVJ2" s="409"/>
      <c r="AVK2" s="409"/>
      <c r="AVL2" s="409"/>
      <c r="AVM2" s="409"/>
      <c r="AVN2" s="409"/>
      <c r="AVO2" s="409"/>
      <c r="AVP2" s="409"/>
      <c r="AVQ2" s="409"/>
      <c r="AVR2" s="409"/>
      <c r="AVS2" s="409"/>
      <c r="AVT2" s="409"/>
      <c r="AVU2" s="409"/>
      <c r="AVV2" s="409"/>
      <c r="AVW2" s="409"/>
      <c r="AVX2" s="409"/>
      <c r="AVY2" s="409"/>
      <c r="AVZ2" s="409"/>
      <c r="AWA2" s="409"/>
      <c r="AWB2" s="409"/>
      <c r="AWC2" s="409"/>
      <c r="AWD2" s="409"/>
      <c r="AWE2" s="409"/>
      <c r="AWF2" s="409"/>
      <c r="AWG2" s="409"/>
      <c r="AWH2" s="409"/>
      <c r="AWI2" s="409"/>
      <c r="AWJ2" s="409"/>
      <c r="AWK2" s="409"/>
      <c r="AWL2" s="409"/>
      <c r="AWM2" s="409"/>
      <c r="AWN2" s="409"/>
      <c r="AWO2" s="409"/>
      <c r="AWP2" s="409"/>
      <c r="AWQ2" s="409"/>
      <c r="AWR2" s="409"/>
      <c r="AWS2" s="409"/>
      <c r="AWT2" s="409"/>
      <c r="AWU2" s="409"/>
      <c r="AWV2" s="409"/>
      <c r="AWW2" s="409"/>
      <c r="AWX2" s="409"/>
      <c r="AWY2" s="409"/>
      <c r="AWZ2" s="409"/>
      <c r="AXA2" s="409"/>
      <c r="AXB2" s="409"/>
      <c r="AXC2" s="409"/>
      <c r="AXD2" s="409"/>
      <c r="AXE2" s="409"/>
      <c r="AXF2" s="409"/>
      <c r="AXG2" s="409"/>
      <c r="AXH2" s="409"/>
      <c r="AXI2" s="409"/>
      <c r="AXJ2" s="409"/>
      <c r="AXK2" s="409"/>
      <c r="AXL2" s="409"/>
      <c r="AXM2" s="409"/>
      <c r="AXN2" s="409"/>
      <c r="AXO2" s="409"/>
      <c r="AXP2" s="409"/>
      <c r="AXQ2" s="409"/>
      <c r="AXR2" s="409"/>
      <c r="AXS2" s="409"/>
      <c r="AXT2" s="409"/>
      <c r="AXU2" s="409"/>
      <c r="AXV2" s="409"/>
      <c r="AXW2" s="409"/>
      <c r="AXX2" s="409"/>
      <c r="AXY2" s="409"/>
      <c r="AXZ2" s="409"/>
      <c r="AYA2" s="409"/>
      <c r="AYB2" s="409"/>
      <c r="AYC2" s="409"/>
      <c r="AYD2" s="409"/>
      <c r="AYE2" s="409"/>
      <c r="AYF2" s="409"/>
      <c r="AYG2" s="409"/>
      <c r="AYH2" s="409"/>
      <c r="AYI2" s="409"/>
      <c r="AYJ2" s="409"/>
      <c r="AYK2" s="409"/>
      <c r="AYL2" s="409"/>
      <c r="AYM2" s="409"/>
      <c r="AYN2" s="409"/>
      <c r="AYO2" s="409"/>
      <c r="AYP2" s="409"/>
      <c r="AYQ2" s="409"/>
      <c r="AYR2" s="409"/>
      <c r="AYS2" s="409"/>
      <c r="AYT2" s="409"/>
      <c r="AYU2" s="409"/>
      <c r="AYV2" s="409"/>
      <c r="AYW2" s="409"/>
      <c r="AYX2" s="409"/>
      <c r="AYY2" s="409"/>
      <c r="AYZ2" s="409"/>
      <c r="AZA2" s="409"/>
      <c r="AZB2" s="409"/>
      <c r="AZC2" s="409"/>
      <c r="AZD2" s="409"/>
      <c r="AZE2" s="409"/>
      <c r="AZF2" s="409"/>
      <c r="AZG2" s="409"/>
      <c r="AZH2" s="409"/>
      <c r="AZI2" s="409"/>
      <c r="AZJ2" s="409"/>
      <c r="AZK2" s="409"/>
      <c r="AZL2" s="409"/>
      <c r="AZM2" s="409"/>
      <c r="AZN2" s="409"/>
      <c r="AZO2" s="409"/>
      <c r="AZP2" s="409"/>
      <c r="AZQ2" s="409"/>
      <c r="AZR2" s="409"/>
      <c r="AZS2" s="409"/>
      <c r="AZT2" s="409"/>
      <c r="AZU2" s="409"/>
      <c r="AZV2" s="409"/>
      <c r="AZW2" s="409"/>
      <c r="AZX2" s="409"/>
      <c r="AZY2" s="409"/>
      <c r="AZZ2" s="409"/>
      <c r="BAA2" s="409"/>
      <c r="BAB2" s="409"/>
      <c r="BAC2" s="409"/>
      <c r="BAD2" s="409"/>
      <c r="BAE2" s="409"/>
      <c r="BAF2" s="409"/>
      <c r="BAG2" s="409"/>
      <c r="BAH2" s="409"/>
      <c r="BAI2" s="409"/>
      <c r="BAJ2" s="409"/>
      <c r="BAK2" s="409"/>
      <c r="BAL2" s="409"/>
      <c r="BAM2" s="409"/>
      <c r="BAN2" s="409"/>
      <c r="BAO2" s="409"/>
      <c r="BAP2" s="409"/>
      <c r="BAQ2" s="409"/>
      <c r="BAR2" s="409"/>
      <c r="BAS2" s="409"/>
      <c r="BAT2" s="409"/>
      <c r="BAU2" s="409"/>
      <c r="BAV2" s="409"/>
      <c r="BAW2" s="409"/>
      <c r="BAX2" s="409"/>
      <c r="BAY2" s="409"/>
      <c r="BAZ2" s="409"/>
      <c r="BBA2" s="409"/>
      <c r="BBB2" s="409"/>
      <c r="BBC2" s="409"/>
      <c r="BBD2" s="409"/>
      <c r="BBE2" s="409"/>
      <c r="BBF2" s="409"/>
      <c r="BBG2" s="409"/>
      <c r="BBH2" s="409"/>
      <c r="BBI2" s="409"/>
      <c r="BBJ2" s="409"/>
      <c r="BBK2" s="409"/>
      <c r="BBL2" s="409"/>
      <c r="BBM2" s="409"/>
      <c r="BBN2" s="409"/>
      <c r="BBO2" s="409"/>
      <c r="BBP2" s="409"/>
      <c r="BBQ2" s="409"/>
      <c r="BBR2" s="409"/>
      <c r="BBS2" s="409"/>
      <c r="BBT2" s="409"/>
      <c r="BBU2" s="409"/>
      <c r="BBV2" s="409"/>
      <c r="BBW2" s="409"/>
      <c r="BBX2" s="409"/>
      <c r="BBY2" s="409"/>
      <c r="BBZ2" s="409"/>
      <c r="BCA2" s="409"/>
      <c r="BCB2" s="409"/>
      <c r="BCC2" s="409"/>
      <c r="BCD2" s="409"/>
      <c r="BCE2" s="409"/>
      <c r="BCF2" s="409"/>
      <c r="BCG2" s="409"/>
      <c r="BCH2" s="409"/>
      <c r="BCI2" s="409"/>
      <c r="BCJ2" s="409"/>
      <c r="BCK2" s="409"/>
      <c r="BCL2" s="409"/>
      <c r="BCM2" s="409"/>
      <c r="BCN2" s="409"/>
      <c r="BCO2" s="409"/>
      <c r="BCP2" s="409"/>
      <c r="BCQ2" s="409"/>
      <c r="BCR2" s="409"/>
      <c r="BCS2" s="409"/>
      <c r="BCT2" s="409"/>
      <c r="BCU2" s="409"/>
    </row>
    <row r="3" spans="1:1451" s="415" customFormat="1" ht="14.1" customHeight="1" thickBot="1" x14ac:dyDescent="0.25">
      <c r="A3" s="414"/>
      <c r="B3" s="426"/>
      <c r="C3" s="427"/>
      <c r="D3" s="427"/>
      <c r="E3" s="427"/>
      <c r="F3" s="427"/>
      <c r="G3" s="427"/>
      <c r="H3" s="427"/>
      <c r="I3" s="427"/>
      <c r="J3" s="427"/>
      <c r="K3" s="427"/>
      <c r="L3" s="427"/>
      <c r="M3" s="427"/>
      <c r="N3" s="427"/>
      <c r="O3" s="427"/>
      <c r="P3" s="427"/>
      <c r="Q3" s="427"/>
      <c r="R3" s="427"/>
      <c r="S3" s="427"/>
      <c r="T3" s="427"/>
      <c r="U3" s="427"/>
      <c r="V3" s="427"/>
      <c r="W3" s="427"/>
      <c r="X3" s="427"/>
      <c r="Y3" s="427"/>
      <c r="Z3" s="427"/>
      <c r="AA3" s="427"/>
      <c r="AB3" s="427"/>
      <c r="AC3" s="427"/>
      <c r="AD3" s="427"/>
      <c r="AE3" s="427"/>
      <c r="AF3" s="427"/>
      <c r="AG3" s="427"/>
      <c r="AH3" s="427"/>
      <c r="AI3" s="427"/>
      <c r="AJ3" s="427"/>
      <c r="AK3" s="427"/>
      <c r="AL3" s="427"/>
      <c r="AM3" s="427"/>
      <c r="AN3" s="427"/>
      <c r="AO3" s="427"/>
      <c r="AP3" s="427"/>
      <c r="AQ3" s="427"/>
      <c r="AR3" s="427"/>
      <c r="AS3" s="427"/>
      <c r="AT3" s="427"/>
      <c r="AU3" s="427"/>
      <c r="AV3" s="427"/>
      <c r="AW3" s="427"/>
      <c r="AX3" s="427"/>
      <c r="AY3" s="427"/>
      <c r="AZ3" s="427"/>
      <c r="BA3" s="427"/>
      <c r="BB3" s="427"/>
      <c r="BC3" s="427"/>
      <c r="BD3" s="427"/>
      <c r="BE3" s="427"/>
      <c r="BF3" s="427"/>
      <c r="BG3" s="427"/>
      <c r="BH3" s="427"/>
      <c r="BI3" s="427"/>
      <c r="BJ3" s="427"/>
      <c r="BK3" s="427"/>
      <c r="BL3" s="427"/>
      <c r="BM3" s="427"/>
      <c r="BN3" s="427"/>
      <c r="BO3" s="427"/>
      <c r="BP3" s="427"/>
      <c r="BQ3" s="427"/>
      <c r="BR3" s="427"/>
      <c r="BS3" s="427"/>
      <c r="BT3" s="427"/>
      <c r="BU3" s="427"/>
      <c r="BV3" s="427"/>
      <c r="BW3" s="427"/>
      <c r="BX3" s="427"/>
      <c r="BY3" s="427"/>
      <c r="BZ3" s="427"/>
      <c r="CA3" s="427"/>
      <c r="CB3" s="427"/>
      <c r="CC3" s="427"/>
      <c r="CD3" s="427"/>
      <c r="CE3" s="427"/>
      <c r="CF3" s="427"/>
      <c r="CG3" s="427"/>
      <c r="CH3" s="427"/>
      <c r="CI3" s="427"/>
      <c r="CJ3" s="427"/>
      <c r="CK3" s="427"/>
      <c r="CL3" s="427"/>
      <c r="CM3" s="427"/>
      <c r="CN3" s="427"/>
      <c r="CO3" s="427"/>
      <c r="CP3" s="427"/>
      <c r="CQ3" s="427"/>
      <c r="CR3" s="427"/>
      <c r="CS3" s="427"/>
      <c r="CT3" s="427"/>
      <c r="CU3" s="427"/>
      <c r="CV3" s="427"/>
      <c r="CW3" s="427"/>
      <c r="CX3" s="427"/>
      <c r="CY3" s="427"/>
      <c r="CZ3" s="427"/>
      <c r="DA3" s="427"/>
      <c r="DB3" s="427"/>
      <c r="DC3" s="427"/>
      <c r="DD3" s="427"/>
      <c r="DE3" s="427"/>
      <c r="DF3" s="427"/>
      <c r="DG3" s="427"/>
      <c r="DH3" s="427"/>
      <c r="DI3" s="427"/>
      <c r="DJ3" s="427"/>
      <c r="DK3" s="427"/>
      <c r="DL3" s="427"/>
      <c r="DM3" s="427"/>
      <c r="DN3" s="427"/>
      <c r="DO3" s="427"/>
      <c r="DP3" s="427"/>
      <c r="DQ3" s="427"/>
      <c r="DR3" s="427"/>
      <c r="DS3" s="427"/>
      <c r="DT3" s="427"/>
      <c r="DU3" s="427"/>
      <c r="DV3" s="427"/>
      <c r="DW3" s="427"/>
      <c r="DX3" s="427"/>
      <c r="DY3" s="427"/>
      <c r="DZ3" s="427"/>
      <c r="EA3" s="427"/>
      <c r="EB3" s="427"/>
      <c r="EC3" s="427"/>
      <c r="ED3" s="427"/>
      <c r="EE3" s="427"/>
      <c r="EF3" s="427"/>
      <c r="EG3" s="427"/>
      <c r="EH3" s="427"/>
      <c r="EI3" s="427"/>
      <c r="EJ3" s="427"/>
      <c r="EK3" s="427"/>
      <c r="EL3" s="427"/>
      <c r="EM3" s="427"/>
      <c r="EN3" s="427"/>
      <c r="EO3" s="427"/>
      <c r="EP3" s="427"/>
      <c r="EQ3" s="427"/>
      <c r="ER3" s="427"/>
      <c r="ES3" s="427"/>
      <c r="ET3" s="427"/>
      <c r="EU3" s="427"/>
      <c r="EV3" s="427"/>
      <c r="EW3" s="427"/>
      <c r="EX3" s="427"/>
      <c r="EY3" s="427"/>
      <c r="EZ3" s="427"/>
      <c r="FA3" s="427"/>
      <c r="FB3" s="427"/>
      <c r="FC3" s="427"/>
      <c r="FD3" s="427"/>
      <c r="FE3" s="427"/>
      <c r="FF3" s="427"/>
      <c r="FG3" s="427"/>
      <c r="FH3" s="427"/>
      <c r="FI3" s="427"/>
      <c r="FJ3" s="427"/>
      <c r="FK3" s="427"/>
      <c r="FL3" s="427"/>
      <c r="FM3" s="427"/>
      <c r="FN3" s="427"/>
      <c r="FO3" s="427"/>
      <c r="FP3" s="427"/>
      <c r="FQ3" s="427"/>
      <c r="FR3" s="427"/>
      <c r="FS3" s="427"/>
      <c r="FT3" s="427"/>
      <c r="FU3" s="427"/>
      <c r="FV3" s="427"/>
      <c r="FW3" s="427"/>
      <c r="FX3" s="427"/>
      <c r="FY3" s="427"/>
      <c r="FZ3" s="427"/>
      <c r="GA3" s="427"/>
      <c r="GB3" s="427"/>
      <c r="GC3" s="427"/>
      <c r="GD3" s="427"/>
      <c r="GE3" s="427"/>
      <c r="GF3" s="428"/>
      <c r="GG3" s="409"/>
      <c r="GH3" s="409"/>
      <c r="GI3" s="409"/>
      <c r="GJ3" s="409"/>
      <c r="GK3" s="409"/>
      <c r="GL3" s="409"/>
      <c r="GM3" s="409"/>
      <c r="GN3" s="409"/>
      <c r="GO3" s="409"/>
      <c r="GP3" s="409"/>
      <c r="GQ3" s="409"/>
      <c r="GR3" s="409"/>
      <c r="GS3" s="409"/>
      <c r="GT3" s="409"/>
      <c r="GU3" s="409"/>
      <c r="GV3" s="409"/>
      <c r="GW3" s="409"/>
      <c r="GX3" s="409"/>
      <c r="GY3" s="409"/>
      <c r="GZ3" s="409"/>
      <c r="HA3" s="409"/>
      <c r="HB3" s="409"/>
      <c r="HC3" s="409"/>
      <c r="HD3" s="409"/>
      <c r="HE3" s="409"/>
      <c r="HF3" s="409"/>
      <c r="HG3" s="409"/>
      <c r="HH3" s="409"/>
      <c r="HI3" s="409"/>
      <c r="HJ3" s="409"/>
      <c r="HK3" s="409"/>
      <c r="HL3" s="409"/>
      <c r="HM3" s="409"/>
      <c r="HN3" s="409"/>
      <c r="HO3" s="409"/>
      <c r="HP3" s="409"/>
      <c r="HQ3" s="409"/>
      <c r="HR3" s="409"/>
      <c r="HS3" s="409"/>
      <c r="HT3" s="409"/>
      <c r="HU3" s="409"/>
      <c r="HV3" s="409"/>
      <c r="HW3" s="409"/>
      <c r="HX3" s="409"/>
      <c r="HY3" s="409"/>
      <c r="HZ3" s="409"/>
      <c r="IA3" s="409"/>
      <c r="IB3" s="409"/>
      <c r="IC3" s="409"/>
      <c r="ID3" s="409"/>
      <c r="IE3" s="409"/>
      <c r="IF3" s="409"/>
      <c r="IG3" s="409"/>
      <c r="IH3" s="409"/>
      <c r="II3" s="409"/>
      <c r="IJ3" s="409"/>
      <c r="IK3" s="409"/>
      <c r="IL3" s="409"/>
      <c r="IM3" s="409"/>
      <c r="IN3" s="409"/>
      <c r="IO3" s="409"/>
      <c r="IP3" s="409"/>
      <c r="IQ3" s="409"/>
      <c r="IR3" s="409"/>
      <c r="IS3" s="409"/>
      <c r="IT3" s="409"/>
      <c r="IU3" s="409"/>
      <c r="IV3" s="409"/>
      <c r="IW3" s="409"/>
      <c r="IX3" s="409"/>
      <c r="IY3" s="409"/>
      <c r="IZ3" s="409"/>
      <c r="JA3" s="409"/>
      <c r="JB3" s="409"/>
      <c r="JC3" s="409"/>
      <c r="JD3" s="409"/>
      <c r="JE3" s="409"/>
      <c r="JF3" s="409"/>
      <c r="JG3" s="409"/>
      <c r="JH3" s="409"/>
      <c r="JI3" s="409"/>
      <c r="JJ3" s="409"/>
      <c r="JK3" s="409"/>
      <c r="JL3" s="409"/>
      <c r="JM3" s="409"/>
      <c r="JN3" s="409"/>
      <c r="JO3" s="409"/>
      <c r="JP3" s="409"/>
      <c r="JQ3" s="409"/>
      <c r="JR3" s="409"/>
      <c r="JS3" s="409"/>
      <c r="JT3" s="409"/>
      <c r="JU3" s="409"/>
      <c r="JV3" s="409"/>
      <c r="JW3" s="409"/>
      <c r="JX3" s="409"/>
      <c r="JY3" s="409"/>
      <c r="JZ3" s="409"/>
      <c r="KA3" s="409"/>
      <c r="KB3" s="409"/>
      <c r="KC3" s="409"/>
      <c r="KD3" s="409"/>
      <c r="KE3" s="409"/>
      <c r="KF3" s="409"/>
      <c r="KG3" s="409"/>
      <c r="KH3" s="409"/>
      <c r="KI3" s="409"/>
      <c r="KJ3" s="409"/>
      <c r="KK3" s="409"/>
      <c r="KL3" s="409"/>
      <c r="KM3" s="409"/>
      <c r="KN3" s="409"/>
      <c r="KO3" s="409"/>
      <c r="KP3" s="409"/>
      <c r="KQ3" s="409"/>
      <c r="KR3" s="409"/>
      <c r="KS3" s="409"/>
      <c r="KT3" s="409"/>
      <c r="KU3" s="409"/>
      <c r="KV3" s="409"/>
      <c r="KW3" s="409"/>
      <c r="KX3" s="409"/>
      <c r="KY3" s="409"/>
      <c r="KZ3" s="409"/>
      <c r="LA3" s="409"/>
      <c r="LB3" s="409"/>
      <c r="LC3" s="409"/>
      <c r="LD3" s="409"/>
      <c r="LE3" s="409"/>
      <c r="LF3" s="409"/>
      <c r="LG3" s="409"/>
      <c r="LH3" s="409"/>
      <c r="LI3" s="409"/>
      <c r="LJ3" s="409"/>
      <c r="LK3" s="409"/>
      <c r="LL3" s="409"/>
      <c r="LM3" s="409"/>
      <c r="LN3" s="409"/>
      <c r="LO3" s="409"/>
      <c r="LP3" s="409"/>
      <c r="LQ3" s="409"/>
      <c r="LR3" s="409"/>
      <c r="LS3" s="409"/>
      <c r="LT3" s="409"/>
      <c r="LU3" s="409"/>
      <c r="LV3" s="409"/>
      <c r="LW3" s="409"/>
      <c r="LX3" s="409"/>
      <c r="LY3" s="409"/>
      <c r="LZ3" s="409"/>
      <c r="MA3" s="409"/>
      <c r="MB3" s="409"/>
      <c r="MC3" s="409"/>
      <c r="MD3" s="409"/>
      <c r="ME3" s="409"/>
      <c r="MF3" s="409"/>
      <c r="MG3" s="409"/>
      <c r="MH3" s="409"/>
      <c r="MI3" s="409"/>
      <c r="MJ3" s="409"/>
      <c r="MK3" s="409"/>
      <c r="ML3" s="409"/>
      <c r="MM3" s="409"/>
      <c r="MN3" s="409"/>
      <c r="MO3" s="409"/>
      <c r="MP3" s="409"/>
      <c r="MQ3" s="409"/>
      <c r="MR3" s="409"/>
      <c r="MS3" s="409"/>
      <c r="MT3" s="409"/>
      <c r="MU3" s="409"/>
      <c r="MV3" s="409"/>
      <c r="MW3" s="409"/>
      <c r="MX3" s="409"/>
      <c r="MY3" s="409"/>
      <c r="MZ3" s="409"/>
      <c r="NA3" s="409"/>
      <c r="NB3" s="409"/>
      <c r="NC3" s="409"/>
      <c r="ND3" s="409"/>
      <c r="NE3" s="409"/>
      <c r="NF3" s="409"/>
      <c r="NG3" s="409"/>
      <c r="NH3" s="409"/>
      <c r="NI3" s="409"/>
      <c r="NJ3" s="409"/>
      <c r="NK3" s="409"/>
      <c r="NL3" s="409"/>
      <c r="NM3" s="409"/>
      <c r="NN3" s="409"/>
      <c r="NO3" s="409"/>
      <c r="NP3" s="409"/>
      <c r="NQ3" s="409"/>
      <c r="NR3" s="409"/>
      <c r="NS3" s="409"/>
      <c r="NT3" s="409"/>
      <c r="NU3" s="409"/>
      <c r="NV3" s="409"/>
      <c r="NW3" s="409"/>
      <c r="NX3" s="409"/>
      <c r="NY3" s="409"/>
      <c r="NZ3" s="409"/>
      <c r="OA3" s="409"/>
      <c r="OB3" s="409"/>
      <c r="OC3" s="409"/>
      <c r="OD3" s="409"/>
      <c r="OE3" s="409"/>
      <c r="OF3" s="409"/>
      <c r="OG3" s="409"/>
      <c r="OH3" s="409"/>
      <c r="OI3" s="409"/>
      <c r="OJ3" s="409"/>
      <c r="OK3" s="409"/>
      <c r="OL3" s="409"/>
      <c r="OM3" s="409"/>
      <c r="ON3" s="409"/>
      <c r="OO3" s="409"/>
      <c r="OP3" s="409"/>
      <c r="OQ3" s="409"/>
      <c r="OR3" s="409"/>
      <c r="OS3" s="409"/>
      <c r="OT3" s="409"/>
      <c r="OU3" s="409"/>
      <c r="OV3" s="409"/>
      <c r="OW3" s="409"/>
      <c r="OX3" s="409"/>
      <c r="OY3" s="409"/>
      <c r="OZ3" s="409"/>
      <c r="PA3" s="409"/>
      <c r="PB3" s="409"/>
      <c r="PC3" s="409"/>
      <c r="PD3" s="409"/>
      <c r="PE3" s="409"/>
      <c r="PF3" s="409"/>
      <c r="PG3" s="409"/>
      <c r="PH3" s="409"/>
      <c r="PI3" s="409"/>
      <c r="PJ3" s="409"/>
      <c r="PK3" s="409"/>
      <c r="PL3" s="409"/>
      <c r="PM3" s="409"/>
      <c r="PN3" s="409"/>
      <c r="PO3" s="409"/>
      <c r="PP3" s="409"/>
      <c r="PQ3" s="409"/>
      <c r="PR3" s="409"/>
      <c r="PS3" s="409"/>
      <c r="PT3" s="409"/>
      <c r="PU3" s="409"/>
      <c r="PV3" s="409"/>
      <c r="PW3" s="409"/>
      <c r="PX3" s="409"/>
      <c r="PY3" s="409"/>
      <c r="PZ3" s="409"/>
      <c r="QA3" s="409"/>
      <c r="QB3" s="409"/>
      <c r="QC3" s="409"/>
      <c r="QD3" s="409"/>
      <c r="QE3" s="409"/>
      <c r="QF3" s="409"/>
      <c r="QG3" s="409"/>
      <c r="QH3" s="409"/>
      <c r="QI3" s="409"/>
      <c r="QJ3" s="409"/>
      <c r="QK3" s="409"/>
      <c r="QL3" s="409"/>
      <c r="QM3" s="409"/>
      <c r="QN3" s="409"/>
      <c r="QO3" s="409"/>
      <c r="QP3" s="409"/>
      <c r="QQ3" s="409"/>
      <c r="QR3" s="409"/>
      <c r="QS3" s="409"/>
      <c r="QT3" s="409"/>
      <c r="QU3" s="409"/>
      <c r="QV3" s="409"/>
      <c r="QW3" s="409"/>
      <c r="QX3" s="409"/>
      <c r="QY3" s="409"/>
      <c r="QZ3" s="409"/>
      <c r="RA3" s="409"/>
      <c r="RB3" s="409"/>
      <c r="RC3" s="409"/>
      <c r="RD3" s="409"/>
      <c r="RE3" s="409"/>
      <c r="RF3" s="409"/>
      <c r="RG3" s="409"/>
      <c r="RH3" s="409"/>
      <c r="RI3" s="409"/>
      <c r="RJ3" s="409"/>
      <c r="RK3" s="409"/>
      <c r="RL3" s="409"/>
      <c r="RM3" s="409"/>
      <c r="RN3" s="409"/>
      <c r="RO3" s="409"/>
      <c r="RP3" s="409"/>
      <c r="RQ3" s="409"/>
      <c r="RR3" s="409"/>
      <c r="RS3" s="409"/>
      <c r="RT3" s="409"/>
      <c r="RU3" s="409"/>
      <c r="RV3" s="409"/>
      <c r="RW3" s="409"/>
      <c r="RX3" s="409"/>
      <c r="RY3" s="409"/>
      <c r="RZ3" s="409"/>
      <c r="SA3" s="409"/>
      <c r="SB3" s="409"/>
      <c r="SC3" s="409"/>
      <c r="SD3" s="409"/>
      <c r="SE3" s="409"/>
      <c r="SF3" s="409"/>
      <c r="SG3" s="409"/>
      <c r="SH3" s="409"/>
      <c r="SI3" s="409"/>
      <c r="SJ3" s="409"/>
      <c r="SK3" s="409"/>
      <c r="SL3" s="409"/>
      <c r="SM3" s="409"/>
      <c r="SN3" s="409"/>
      <c r="SO3" s="409"/>
      <c r="SP3" s="409"/>
      <c r="SQ3" s="409"/>
      <c r="SR3" s="409"/>
      <c r="SS3" s="409"/>
      <c r="ST3" s="409"/>
      <c r="SU3" s="409"/>
      <c r="SV3" s="409"/>
      <c r="SW3" s="409"/>
      <c r="SX3" s="409"/>
      <c r="SY3" s="409"/>
      <c r="SZ3" s="409"/>
      <c r="TA3" s="409"/>
      <c r="TB3" s="409"/>
      <c r="TC3" s="409"/>
      <c r="TD3" s="409"/>
      <c r="TE3" s="409"/>
      <c r="TF3" s="409"/>
      <c r="TG3" s="409"/>
      <c r="TH3" s="409"/>
      <c r="TI3" s="409"/>
      <c r="TJ3" s="409"/>
      <c r="TK3" s="409"/>
      <c r="TL3" s="409"/>
      <c r="TM3" s="409"/>
      <c r="TN3" s="409"/>
      <c r="TO3" s="409"/>
      <c r="TP3" s="409"/>
      <c r="TQ3" s="409"/>
      <c r="TR3" s="409"/>
      <c r="TS3" s="409"/>
      <c r="TT3" s="409"/>
      <c r="TU3" s="409"/>
      <c r="TV3" s="409"/>
      <c r="TW3" s="409"/>
      <c r="TX3" s="409"/>
      <c r="TY3" s="409"/>
      <c r="TZ3" s="409"/>
      <c r="UA3" s="409"/>
      <c r="UB3" s="409"/>
      <c r="UC3" s="409"/>
      <c r="UD3" s="409"/>
      <c r="UE3" s="409"/>
      <c r="UF3" s="409"/>
      <c r="UG3" s="409"/>
      <c r="UH3" s="409"/>
      <c r="UI3" s="409"/>
      <c r="UJ3" s="409"/>
      <c r="UK3" s="409"/>
      <c r="UL3" s="409"/>
      <c r="UM3" s="409"/>
      <c r="UN3" s="409"/>
      <c r="UO3" s="409"/>
      <c r="UP3" s="409"/>
      <c r="UQ3" s="409"/>
      <c r="UR3" s="409"/>
      <c r="US3" s="409"/>
      <c r="UT3" s="409"/>
      <c r="UU3" s="409"/>
      <c r="UV3" s="409"/>
      <c r="UW3" s="409"/>
      <c r="UX3" s="409"/>
      <c r="UY3" s="409"/>
      <c r="UZ3" s="409"/>
      <c r="VA3" s="409"/>
      <c r="VB3" s="409"/>
      <c r="VC3" s="409"/>
      <c r="VD3" s="409"/>
      <c r="VE3" s="409"/>
      <c r="VF3" s="409"/>
      <c r="VG3" s="409"/>
      <c r="VH3" s="409"/>
      <c r="VI3" s="409"/>
      <c r="VJ3" s="409"/>
      <c r="VK3" s="409"/>
      <c r="VL3" s="409"/>
      <c r="VM3" s="409"/>
      <c r="VN3" s="409"/>
      <c r="VO3" s="409"/>
      <c r="VP3" s="409"/>
      <c r="VQ3" s="409"/>
      <c r="VR3" s="409"/>
      <c r="VS3" s="409"/>
      <c r="VT3" s="409"/>
      <c r="VU3" s="409"/>
      <c r="VV3" s="409"/>
      <c r="VW3" s="409"/>
      <c r="VX3" s="409"/>
      <c r="VY3" s="409"/>
      <c r="VZ3" s="409"/>
      <c r="WA3" s="409"/>
      <c r="WB3" s="409"/>
      <c r="WC3" s="409"/>
      <c r="WD3" s="409"/>
      <c r="WE3" s="409"/>
      <c r="WF3" s="409"/>
      <c r="WG3" s="409"/>
      <c r="WH3" s="409"/>
      <c r="WI3" s="409"/>
      <c r="WJ3" s="409"/>
      <c r="WK3" s="409"/>
      <c r="WL3" s="409"/>
      <c r="WM3" s="409"/>
      <c r="WN3" s="409"/>
      <c r="WO3" s="409"/>
      <c r="WP3" s="409"/>
      <c r="WQ3" s="409"/>
      <c r="WR3" s="409"/>
      <c r="WS3" s="409"/>
      <c r="WT3" s="409"/>
      <c r="WU3" s="409"/>
      <c r="WV3" s="409"/>
      <c r="WW3" s="409"/>
      <c r="WX3" s="409"/>
      <c r="WY3" s="409"/>
      <c r="WZ3" s="409"/>
      <c r="XA3" s="409"/>
      <c r="XB3" s="409"/>
      <c r="XC3" s="409"/>
      <c r="XD3" s="409"/>
      <c r="XE3" s="409"/>
      <c r="XF3" s="409"/>
      <c r="XG3" s="409"/>
      <c r="XH3" s="409"/>
      <c r="XI3" s="409"/>
      <c r="XJ3" s="409"/>
      <c r="XK3" s="409"/>
      <c r="XL3" s="409"/>
      <c r="XM3" s="409"/>
      <c r="XN3" s="409"/>
      <c r="XO3" s="409"/>
      <c r="XP3" s="409"/>
      <c r="XQ3" s="409"/>
      <c r="XR3" s="409"/>
      <c r="XS3" s="409"/>
      <c r="XT3" s="409"/>
      <c r="XU3" s="409"/>
      <c r="XV3" s="409"/>
      <c r="XW3" s="409"/>
      <c r="XX3" s="409"/>
      <c r="XY3" s="409"/>
      <c r="XZ3" s="409"/>
      <c r="YA3" s="409"/>
      <c r="YB3" s="409"/>
      <c r="YC3" s="409"/>
      <c r="YD3" s="409"/>
      <c r="YE3" s="409"/>
      <c r="YF3" s="409"/>
      <c r="YG3" s="409"/>
      <c r="YH3" s="409"/>
      <c r="YI3" s="409"/>
      <c r="YJ3" s="409"/>
      <c r="YK3" s="409"/>
      <c r="YL3" s="409"/>
      <c r="YM3" s="409"/>
      <c r="YN3" s="409"/>
      <c r="YO3" s="409"/>
      <c r="YP3" s="409"/>
      <c r="YQ3" s="409"/>
      <c r="YR3" s="409"/>
      <c r="YS3" s="409"/>
      <c r="YT3" s="409"/>
      <c r="YU3" s="409"/>
      <c r="YV3" s="409"/>
      <c r="YW3" s="409"/>
      <c r="YX3" s="409"/>
      <c r="YY3" s="409"/>
      <c r="YZ3" s="409"/>
      <c r="ZA3" s="409"/>
      <c r="ZB3" s="409"/>
      <c r="ZC3" s="409"/>
      <c r="ZD3" s="409"/>
      <c r="ZE3" s="409"/>
      <c r="ZF3" s="409"/>
      <c r="ZG3" s="409"/>
      <c r="ZH3" s="409"/>
      <c r="ZI3" s="409"/>
      <c r="ZJ3" s="409"/>
      <c r="ZK3" s="409"/>
      <c r="ZL3" s="409"/>
      <c r="ZM3" s="409"/>
      <c r="ZN3" s="409"/>
      <c r="ZO3" s="409"/>
      <c r="ZP3" s="409"/>
      <c r="ZQ3" s="409"/>
      <c r="ZR3" s="409"/>
      <c r="ZS3" s="409"/>
      <c r="ZT3" s="409"/>
      <c r="ZU3" s="409"/>
      <c r="ZV3" s="409"/>
      <c r="ZW3" s="409"/>
      <c r="ZX3" s="409"/>
      <c r="ZY3" s="409"/>
      <c r="ZZ3" s="409"/>
      <c r="AAA3" s="409"/>
      <c r="AAB3" s="409"/>
      <c r="AAC3" s="409"/>
      <c r="AAD3" s="409"/>
      <c r="AAE3" s="409"/>
      <c r="AAF3" s="409"/>
      <c r="AAG3" s="409"/>
      <c r="AAH3" s="409"/>
      <c r="AAI3" s="409"/>
      <c r="AAJ3" s="409"/>
      <c r="AAK3" s="409"/>
      <c r="AAL3" s="409"/>
      <c r="AAM3" s="409"/>
      <c r="AAN3" s="409"/>
      <c r="AAO3" s="409"/>
      <c r="AAP3" s="409"/>
      <c r="AAQ3" s="409"/>
      <c r="AAR3" s="409"/>
      <c r="AAS3" s="409"/>
      <c r="AAT3" s="409"/>
      <c r="AAU3" s="409"/>
      <c r="AAV3" s="409"/>
      <c r="AAW3" s="409"/>
      <c r="AAX3" s="409"/>
      <c r="AAY3" s="409"/>
      <c r="AAZ3" s="409"/>
      <c r="ABA3" s="409"/>
      <c r="ABB3" s="409"/>
      <c r="ABC3" s="409"/>
      <c r="ABD3" s="409"/>
      <c r="ABE3" s="409"/>
      <c r="ABF3" s="409"/>
      <c r="ABG3" s="409"/>
      <c r="ABH3" s="409"/>
      <c r="ABI3" s="409"/>
      <c r="ABJ3" s="409"/>
      <c r="ABK3" s="409"/>
      <c r="ABL3" s="409"/>
      <c r="ABM3" s="409"/>
      <c r="ABN3" s="409"/>
      <c r="ABO3" s="409"/>
      <c r="ABP3" s="409"/>
      <c r="ABQ3" s="409"/>
      <c r="ABR3" s="409"/>
      <c r="ABS3" s="409"/>
      <c r="ABT3" s="409"/>
      <c r="ABU3" s="409"/>
      <c r="ABV3" s="409"/>
      <c r="ABW3" s="409"/>
      <c r="ABX3" s="409"/>
      <c r="ABY3" s="409"/>
      <c r="ABZ3" s="409"/>
      <c r="ACA3" s="409"/>
      <c r="ACB3" s="409"/>
      <c r="ACC3" s="409"/>
      <c r="ACD3" s="409"/>
      <c r="ACE3" s="409"/>
      <c r="ACF3" s="409"/>
      <c r="ACG3" s="409"/>
      <c r="ACH3" s="409"/>
      <c r="ACI3" s="409"/>
      <c r="ACJ3" s="409"/>
      <c r="ACK3" s="409"/>
      <c r="ACL3" s="409"/>
      <c r="ACM3" s="409"/>
      <c r="ACN3" s="409"/>
      <c r="ACO3" s="409"/>
      <c r="ACP3" s="409"/>
      <c r="ACQ3" s="409"/>
      <c r="ACR3" s="409"/>
      <c r="ACS3" s="409"/>
      <c r="ACT3" s="409"/>
      <c r="ACU3" s="409"/>
      <c r="ACV3" s="409"/>
      <c r="ACW3" s="409"/>
      <c r="ACX3" s="409"/>
      <c r="ACY3" s="409"/>
      <c r="ACZ3" s="409"/>
      <c r="ADA3" s="409"/>
      <c r="ADB3" s="409"/>
      <c r="ADC3" s="409"/>
      <c r="ADD3" s="409"/>
      <c r="ADE3" s="409"/>
      <c r="ADF3" s="409"/>
      <c r="ADG3" s="409"/>
      <c r="ADH3" s="409"/>
      <c r="ADI3" s="409"/>
      <c r="ADJ3" s="409"/>
      <c r="ADK3" s="409"/>
      <c r="ADL3" s="409"/>
      <c r="ADM3" s="409"/>
      <c r="ADN3" s="409"/>
      <c r="ADO3" s="409"/>
      <c r="ADP3" s="409"/>
      <c r="ADQ3" s="409"/>
      <c r="ADR3" s="409"/>
      <c r="ADS3" s="409"/>
      <c r="ADT3" s="409"/>
      <c r="ADU3" s="409"/>
      <c r="ADV3" s="409"/>
      <c r="ADW3" s="409"/>
      <c r="ADX3" s="409"/>
      <c r="ADY3" s="409"/>
      <c r="ADZ3" s="409"/>
      <c r="AEA3" s="409"/>
      <c r="AEB3" s="409"/>
      <c r="AEC3" s="409"/>
      <c r="AED3" s="409"/>
      <c r="AEE3" s="409"/>
      <c r="AEF3" s="409"/>
      <c r="AEG3" s="409"/>
      <c r="AEH3" s="409"/>
      <c r="AEI3" s="409"/>
      <c r="AEJ3" s="409"/>
      <c r="AEK3" s="409"/>
      <c r="AEL3" s="409"/>
      <c r="AEM3" s="409"/>
      <c r="AEN3" s="409"/>
      <c r="AEO3" s="409"/>
      <c r="AEP3" s="409"/>
      <c r="AEQ3" s="409"/>
      <c r="AER3" s="409"/>
      <c r="AES3" s="409"/>
      <c r="AET3" s="409"/>
      <c r="AEU3" s="409"/>
      <c r="AEV3" s="409"/>
      <c r="AEW3" s="409"/>
      <c r="AEX3" s="409"/>
      <c r="AEY3" s="409"/>
      <c r="AEZ3" s="409"/>
      <c r="AFA3" s="409"/>
      <c r="AFB3" s="409"/>
      <c r="AFC3" s="409"/>
      <c r="AFD3" s="409"/>
      <c r="AFE3" s="409"/>
      <c r="AFF3" s="409"/>
      <c r="AFG3" s="409"/>
      <c r="AFH3" s="409"/>
      <c r="AFI3" s="409"/>
      <c r="AFJ3" s="409"/>
      <c r="AFK3" s="409"/>
      <c r="AFL3" s="409"/>
      <c r="AFM3" s="409"/>
      <c r="AFN3" s="409"/>
      <c r="AFO3" s="409"/>
      <c r="AFP3" s="409"/>
      <c r="AFQ3" s="409"/>
      <c r="AFR3" s="409"/>
      <c r="AFS3" s="409"/>
      <c r="AFT3" s="409"/>
      <c r="AFU3" s="409"/>
      <c r="AFV3" s="409"/>
      <c r="AFW3" s="409"/>
      <c r="AFX3" s="409"/>
      <c r="AFY3" s="409"/>
      <c r="AFZ3" s="409"/>
      <c r="AGA3" s="409"/>
      <c r="AGB3" s="409"/>
      <c r="AGC3" s="409"/>
      <c r="AGD3" s="409"/>
      <c r="AGE3" s="409"/>
      <c r="AGF3" s="409"/>
      <c r="AGG3" s="409"/>
      <c r="AGH3" s="409"/>
      <c r="AGI3" s="409"/>
      <c r="AGJ3" s="409"/>
      <c r="AGK3" s="409"/>
      <c r="AGL3" s="409"/>
      <c r="AGM3" s="409"/>
      <c r="AGN3" s="409"/>
      <c r="AGO3" s="409"/>
      <c r="AGP3" s="409"/>
      <c r="AGQ3" s="409"/>
      <c r="AGR3" s="409"/>
      <c r="AGS3" s="409"/>
      <c r="AGT3" s="409"/>
      <c r="AGU3" s="409"/>
      <c r="AGV3" s="409"/>
      <c r="AGW3" s="409"/>
      <c r="AGX3" s="409"/>
      <c r="AGY3" s="409"/>
      <c r="AGZ3" s="409"/>
      <c r="AHA3" s="409"/>
      <c r="AHB3" s="409"/>
      <c r="AHC3" s="409"/>
      <c r="AHD3" s="409"/>
      <c r="AHE3" s="409"/>
      <c r="AHF3" s="409"/>
      <c r="AHG3" s="409"/>
      <c r="AHH3" s="409"/>
      <c r="AHI3" s="409"/>
      <c r="AHJ3" s="409"/>
      <c r="AHK3" s="409"/>
      <c r="AHL3" s="409"/>
      <c r="AHM3" s="409"/>
      <c r="AHN3" s="409"/>
      <c r="AHO3" s="409"/>
      <c r="AHP3" s="409"/>
      <c r="AHQ3" s="409"/>
      <c r="AHR3" s="409"/>
      <c r="AHS3" s="409"/>
      <c r="AHT3" s="409"/>
      <c r="AHU3" s="409"/>
      <c r="AHV3" s="409"/>
      <c r="AHW3" s="409"/>
      <c r="AHX3" s="409"/>
      <c r="AHY3" s="409"/>
      <c r="AHZ3" s="409"/>
      <c r="AIA3" s="409"/>
      <c r="AIB3" s="409"/>
      <c r="AIC3" s="409"/>
      <c r="AID3" s="409"/>
      <c r="AIE3" s="409"/>
      <c r="AIF3" s="409"/>
      <c r="AIG3" s="409"/>
      <c r="AIH3" s="409"/>
      <c r="AII3" s="409"/>
      <c r="AIJ3" s="409"/>
      <c r="AIK3" s="409"/>
      <c r="AIL3" s="409"/>
      <c r="AIM3" s="409"/>
      <c r="AIN3" s="409"/>
      <c r="AIO3" s="409"/>
      <c r="AIP3" s="409"/>
      <c r="AIQ3" s="409"/>
      <c r="AIR3" s="409"/>
      <c r="AIS3" s="409"/>
      <c r="AIT3" s="409"/>
      <c r="AIU3" s="409"/>
      <c r="AIV3" s="409"/>
      <c r="AIW3" s="409"/>
      <c r="AIX3" s="409"/>
      <c r="AIY3" s="409"/>
      <c r="AIZ3" s="409"/>
      <c r="AJA3" s="409"/>
      <c r="AJB3" s="409"/>
      <c r="AJC3" s="409"/>
      <c r="AJD3" s="409"/>
      <c r="AJE3" s="409"/>
      <c r="AJF3" s="409"/>
      <c r="AJG3" s="409"/>
      <c r="AJH3" s="409"/>
      <c r="AJI3" s="409"/>
      <c r="AJJ3" s="409"/>
      <c r="AJK3" s="409"/>
      <c r="AJL3" s="409"/>
      <c r="AJM3" s="409"/>
      <c r="AJN3" s="409"/>
      <c r="AJO3" s="409"/>
      <c r="AJP3" s="409"/>
      <c r="AJQ3" s="409"/>
      <c r="AJR3" s="409"/>
      <c r="AJS3" s="409"/>
      <c r="AJT3" s="409"/>
      <c r="AJU3" s="409"/>
      <c r="AJV3" s="409"/>
      <c r="AJW3" s="409"/>
      <c r="AJX3" s="409"/>
      <c r="AJY3" s="409"/>
      <c r="AJZ3" s="409"/>
      <c r="AKA3" s="409"/>
      <c r="AKB3" s="409"/>
      <c r="AKC3" s="409"/>
      <c r="AKD3" s="409"/>
      <c r="AKE3" s="409"/>
      <c r="AKF3" s="409"/>
      <c r="AKG3" s="409"/>
      <c r="AKH3" s="409"/>
      <c r="AKI3" s="409"/>
      <c r="AKJ3" s="409"/>
      <c r="AKK3" s="409"/>
      <c r="AKL3" s="409"/>
      <c r="AKM3" s="409"/>
      <c r="AKN3" s="409"/>
      <c r="AKO3" s="409"/>
      <c r="AKP3" s="409"/>
      <c r="AKQ3" s="409"/>
      <c r="AKR3" s="409"/>
      <c r="AKS3" s="409"/>
      <c r="AKT3" s="409"/>
      <c r="AKU3" s="409"/>
      <c r="AKV3" s="409"/>
      <c r="AKW3" s="409"/>
      <c r="AKX3" s="409"/>
      <c r="AKY3" s="409"/>
      <c r="AKZ3" s="409"/>
      <c r="ALA3" s="409"/>
      <c r="ALB3" s="409"/>
      <c r="ALC3" s="409"/>
      <c r="ALD3" s="409"/>
      <c r="ALE3" s="409"/>
      <c r="ALF3" s="409"/>
      <c r="ALG3" s="409"/>
      <c r="ALH3" s="409"/>
      <c r="ALI3" s="409"/>
      <c r="ALJ3" s="409"/>
      <c r="ALK3" s="409"/>
      <c r="ALL3" s="409"/>
      <c r="ALM3" s="409"/>
      <c r="ALN3" s="409"/>
      <c r="ALO3" s="409"/>
      <c r="ALP3" s="409"/>
      <c r="ALQ3" s="409"/>
      <c r="ALR3" s="409"/>
      <c r="ALS3" s="409"/>
      <c r="ALT3" s="409"/>
      <c r="ALU3" s="409"/>
      <c r="ALV3" s="409"/>
      <c r="ALW3" s="409"/>
      <c r="ALX3" s="409"/>
      <c r="ALY3" s="409"/>
      <c r="ALZ3" s="409"/>
      <c r="AMA3" s="409"/>
      <c r="AMB3" s="409"/>
      <c r="AMC3" s="409"/>
      <c r="AMD3" s="409"/>
      <c r="AME3" s="409"/>
      <c r="AMF3" s="409"/>
      <c r="AMG3" s="409"/>
      <c r="AMH3" s="409"/>
      <c r="AMI3" s="409"/>
      <c r="AMJ3" s="409"/>
      <c r="AMK3" s="409"/>
      <c r="AML3" s="409"/>
      <c r="AMM3" s="409"/>
      <c r="AMN3" s="409"/>
      <c r="AMO3" s="409"/>
      <c r="AMP3" s="409"/>
      <c r="AMQ3" s="409"/>
      <c r="AMR3" s="409"/>
      <c r="AMS3" s="409"/>
      <c r="AMT3" s="409"/>
      <c r="AMU3" s="409"/>
      <c r="AMV3" s="409"/>
      <c r="AMW3" s="409"/>
      <c r="AMX3" s="409"/>
      <c r="AMY3" s="409"/>
      <c r="AMZ3" s="409"/>
      <c r="ANA3" s="409"/>
      <c r="ANB3" s="409"/>
      <c r="ANC3" s="409"/>
      <c r="AND3" s="409"/>
      <c r="ANE3" s="409"/>
      <c r="ANF3" s="409"/>
      <c r="ANG3" s="409"/>
      <c r="ANH3" s="409"/>
      <c r="ANI3" s="409"/>
      <c r="ANJ3" s="409"/>
      <c r="ANK3" s="409"/>
      <c r="ANL3" s="409"/>
      <c r="ANM3" s="409"/>
      <c r="ANN3" s="409"/>
      <c r="ANO3" s="409"/>
      <c r="ANP3" s="409"/>
      <c r="ANQ3" s="409"/>
      <c r="ANR3" s="409"/>
      <c r="ANS3" s="409"/>
      <c r="ANT3" s="409"/>
      <c r="ANU3" s="409"/>
      <c r="ANV3" s="409"/>
      <c r="ANW3" s="409"/>
      <c r="ANX3" s="409"/>
      <c r="ANY3" s="409"/>
      <c r="ANZ3" s="409"/>
      <c r="AOA3" s="409"/>
      <c r="AOB3" s="409"/>
      <c r="AOC3" s="409"/>
      <c r="AOD3" s="409"/>
      <c r="AOE3" s="409"/>
      <c r="AOF3" s="409"/>
      <c r="AOG3" s="409"/>
      <c r="AOH3" s="409"/>
      <c r="AOI3" s="409"/>
      <c r="AOJ3" s="409"/>
      <c r="AOK3" s="409"/>
      <c r="AOL3" s="409"/>
      <c r="AOM3" s="409"/>
      <c r="AON3" s="409"/>
      <c r="AOO3" s="409"/>
      <c r="AOP3" s="409"/>
      <c r="AOQ3" s="409"/>
      <c r="AOR3" s="409"/>
      <c r="AOS3" s="409"/>
      <c r="AOT3" s="409"/>
      <c r="AOU3" s="409"/>
      <c r="AOV3" s="409"/>
      <c r="AOW3" s="409"/>
      <c r="AOX3" s="409"/>
      <c r="AOY3" s="409"/>
      <c r="AOZ3" s="409"/>
      <c r="APA3" s="409"/>
      <c r="APB3" s="409"/>
      <c r="APC3" s="409"/>
      <c r="APD3" s="409"/>
      <c r="APE3" s="409"/>
      <c r="APF3" s="409"/>
      <c r="APG3" s="409"/>
      <c r="APH3" s="409"/>
      <c r="API3" s="409"/>
      <c r="APJ3" s="409"/>
      <c r="APK3" s="409"/>
      <c r="APL3" s="409"/>
      <c r="APM3" s="409"/>
      <c r="APN3" s="409"/>
      <c r="APO3" s="409"/>
      <c r="APP3" s="409"/>
      <c r="APQ3" s="409"/>
      <c r="APR3" s="409"/>
      <c r="APS3" s="409"/>
      <c r="APT3" s="409"/>
      <c r="APU3" s="409"/>
      <c r="APV3" s="409"/>
      <c r="APW3" s="409"/>
      <c r="APX3" s="409"/>
      <c r="APY3" s="409"/>
      <c r="APZ3" s="409"/>
      <c r="AQA3" s="409"/>
      <c r="AQB3" s="409"/>
      <c r="AQC3" s="409"/>
      <c r="AQD3" s="409"/>
      <c r="AQE3" s="409"/>
      <c r="AQF3" s="409"/>
      <c r="AQG3" s="409"/>
      <c r="AQH3" s="409"/>
      <c r="AQI3" s="409"/>
      <c r="AQJ3" s="409"/>
      <c r="AQK3" s="409"/>
      <c r="AQL3" s="409"/>
      <c r="AQM3" s="409"/>
      <c r="AQN3" s="409"/>
      <c r="AQO3" s="409"/>
      <c r="AQP3" s="409"/>
      <c r="AQQ3" s="409"/>
      <c r="AQR3" s="409"/>
      <c r="AQS3" s="409"/>
      <c r="AQT3" s="409"/>
      <c r="AQU3" s="409"/>
      <c r="AQV3" s="409"/>
      <c r="AQW3" s="409"/>
      <c r="AQX3" s="409"/>
      <c r="AQY3" s="409"/>
      <c r="AQZ3" s="409"/>
      <c r="ARA3" s="409"/>
      <c r="ARB3" s="409"/>
      <c r="ARC3" s="409"/>
      <c r="ARD3" s="409"/>
      <c r="ARE3" s="409"/>
      <c r="ARF3" s="409"/>
      <c r="ARG3" s="409"/>
      <c r="ARH3" s="409"/>
      <c r="ARI3" s="409"/>
      <c r="ARJ3" s="409"/>
      <c r="ARK3" s="409"/>
      <c r="ARL3" s="409"/>
      <c r="ARM3" s="409"/>
      <c r="ARN3" s="409"/>
      <c r="ARO3" s="409"/>
      <c r="ARP3" s="409"/>
      <c r="ARQ3" s="409"/>
      <c r="ARR3" s="409"/>
      <c r="ARS3" s="409"/>
      <c r="ART3" s="409"/>
      <c r="ARU3" s="409"/>
      <c r="ARV3" s="409"/>
      <c r="ARW3" s="409"/>
      <c r="ARX3" s="409"/>
      <c r="ARY3" s="409"/>
      <c r="ARZ3" s="409"/>
      <c r="ASA3" s="409"/>
      <c r="ASB3" s="409"/>
      <c r="ASC3" s="409"/>
      <c r="ASD3" s="409"/>
      <c r="ASE3" s="409"/>
      <c r="ASF3" s="409"/>
      <c r="ASG3" s="409"/>
      <c r="ASH3" s="409"/>
      <c r="ASI3" s="409"/>
      <c r="ASJ3" s="409"/>
      <c r="ASK3" s="409"/>
      <c r="ASL3" s="409"/>
      <c r="ASM3" s="409"/>
      <c r="ASN3" s="409"/>
      <c r="ASO3" s="409"/>
      <c r="ASP3" s="409"/>
      <c r="ASQ3" s="409"/>
      <c r="ASR3" s="409"/>
      <c r="ASS3" s="409"/>
      <c r="AST3" s="409"/>
      <c r="ASU3" s="409"/>
      <c r="ASV3" s="409"/>
      <c r="ASW3" s="409"/>
      <c r="ASX3" s="409"/>
      <c r="ASY3" s="409"/>
      <c r="ASZ3" s="409"/>
      <c r="ATA3" s="409"/>
      <c r="ATB3" s="409"/>
      <c r="ATC3" s="409"/>
      <c r="ATD3" s="409"/>
      <c r="ATE3" s="409"/>
      <c r="ATF3" s="409"/>
      <c r="ATG3" s="409"/>
      <c r="ATH3" s="409"/>
      <c r="ATI3" s="409"/>
      <c r="ATJ3" s="409"/>
      <c r="ATK3" s="409"/>
      <c r="ATL3" s="409"/>
      <c r="ATM3" s="409"/>
      <c r="ATN3" s="409"/>
      <c r="ATO3" s="409"/>
      <c r="ATP3" s="409"/>
      <c r="ATQ3" s="409"/>
      <c r="ATR3" s="409"/>
      <c r="ATS3" s="409"/>
      <c r="ATT3" s="409"/>
      <c r="ATU3" s="409"/>
      <c r="ATV3" s="409"/>
      <c r="ATW3" s="409"/>
      <c r="ATX3" s="409"/>
      <c r="ATY3" s="409"/>
      <c r="ATZ3" s="409"/>
      <c r="AUA3" s="409"/>
      <c r="AUB3" s="409"/>
      <c r="AUC3" s="409"/>
      <c r="AUD3" s="409"/>
      <c r="AUE3" s="409"/>
      <c r="AUF3" s="409"/>
      <c r="AUG3" s="409"/>
      <c r="AUH3" s="409"/>
      <c r="AUI3" s="409"/>
      <c r="AUJ3" s="409"/>
      <c r="AUK3" s="409"/>
      <c r="AUL3" s="409"/>
      <c r="AUM3" s="409"/>
      <c r="AUN3" s="409"/>
      <c r="AUO3" s="409"/>
      <c r="AUP3" s="409"/>
      <c r="AUQ3" s="409"/>
      <c r="AUR3" s="409"/>
      <c r="AUS3" s="409"/>
      <c r="AUT3" s="409"/>
      <c r="AUU3" s="409"/>
      <c r="AUV3" s="409"/>
      <c r="AUW3" s="409"/>
      <c r="AUX3" s="409"/>
      <c r="AUY3" s="409"/>
      <c r="AUZ3" s="409"/>
      <c r="AVA3" s="409"/>
      <c r="AVB3" s="409"/>
      <c r="AVC3" s="409"/>
      <c r="AVD3" s="409"/>
      <c r="AVE3" s="409"/>
      <c r="AVF3" s="409"/>
      <c r="AVG3" s="409"/>
      <c r="AVH3" s="409"/>
      <c r="AVI3" s="409"/>
      <c r="AVJ3" s="409"/>
      <c r="AVK3" s="409"/>
      <c r="AVL3" s="409"/>
      <c r="AVM3" s="409"/>
      <c r="AVN3" s="409"/>
      <c r="AVO3" s="409"/>
      <c r="AVP3" s="409"/>
      <c r="AVQ3" s="409"/>
      <c r="AVR3" s="409"/>
      <c r="AVS3" s="409"/>
      <c r="AVT3" s="409"/>
      <c r="AVU3" s="409"/>
      <c r="AVV3" s="409"/>
      <c r="AVW3" s="409"/>
      <c r="AVX3" s="409"/>
      <c r="AVY3" s="409"/>
      <c r="AVZ3" s="409"/>
      <c r="AWA3" s="409"/>
      <c r="AWB3" s="409"/>
      <c r="AWC3" s="409"/>
      <c r="AWD3" s="409"/>
      <c r="AWE3" s="409"/>
      <c r="AWF3" s="409"/>
      <c r="AWG3" s="409"/>
      <c r="AWH3" s="409"/>
      <c r="AWI3" s="409"/>
      <c r="AWJ3" s="409"/>
      <c r="AWK3" s="409"/>
      <c r="AWL3" s="409"/>
      <c r="AWM3" s="409"/>
      <c r="AWN3" s="409"/>
      <c r="AWO3" s="409"/>
      <c r="AWP3" s="409"/>
      <c r="AWQ3" s="409"/>
      <c r="AWR3" s="409"/>
      <c r="AWS3" s="409"/>
      <c r="AWT3" s="409"/>
      <c r="AWU3" s="409"/>
      <c r="AWV3" s="409"/>
      <c r="AWW3" s="409"/>
      <c r="AWX3" s="409"/>
      <c r="AWY3" s="409"/>
      <c r="AWZ3" s="409"/>
      <c r="AXA3" s="409"/>
      <c r="AXB3" s="409"/>
      <c r="AXC3" s="409"/>
      <c r="AXD3" s="409"/>
      <c r="AXE3" s="409"/>
      <c r="AXF3" s="409"/>
      <c r="AXG3" s="409"/>
      <c r="AXH3" s="409"/>
      <c r="AXI3" s="409"/>
      <c r="AXJ3" s="409"/>
      <c r="AXK3" s="409"/>
      <c r="AXL3" s="409"/>
      <c r="AXM3" s="409"/>
      <c r="AXN3" s="409"/>
      <c r="AXO3" s="409"/>
      <c r="AXP3" s="409"/>
      <c r="AXQ3" s="409"/>
      <c r="AXR3" s="409"/>
      <c r="AXS3" s="409"/>
      <c r="AXT3" s="409"/>
      <c r="AXU3" s="409"/>
      <c r="AXV3" s="409"/>
      <c r="AXW3" s="409"/>
      <c r="AXX3" s="409"/>
      <c r="AXY3" s="409"/>
      <c r="AXZ3" s="409"/>
      <c r="AYA3" s="409"/>
      <c r="AYB3" s="409"/>
      <c r="AYC3" s="409"/>
      <c r="AYD3" s="409"/>
      <c r="AYE3" s="409"/>
      <c r="AYF3" s="409"/>
      <c r="AYG3" s="409"/>
      <c r="AYH3" s="409"/>
      <c r="AYI3" s="409"/>
      <c r="AYJ3" s="409"/>
      <c r="AYK3" s="409"/>
      <c r="AYL3" s="409"/>
      <c r="AYM3" s="409"/>
      <c r="AYN3" s="409"/>
      <c r="AYO3" s="409"/>
      <c r="AYP3" s="409"/>
      <c r="AYQ3" s="409"/>
      <c r="AYR3" s="409"/>
      <c r="AYS3" s="409"/>
      <c r="AYT3" s="409"/>
      <c r="AYU3" s="409"/>
      <c r="AYV3" s="409"/>
      <c r="AYW3" s="409"/>
      <c r="AYX3" s="409"/>
      <c r="AYY3" s="409"/>
      <c r="AYZ3" s="409"/>
      <c r="AZA3" s="409"/>
      <c r="AZB3" s="409"/>
      <c r="AZC3" s="409"/>
      <c r="AZD3" s="409"/>
      <c r="AZE3" s="409"/>
      <c r="AZF3" s="409"/>
      <c r="AZG3" s="409"/>
      <c r="AZH3" s="409"/>
      <c r="AZI3" s="409"/>
      <c r="AZJ3" s="409"/>
      <c r="AZK3" s="409"/>
      <c r="AZL3" s="409"/>
      <c r="AZM3" s="409"/>
      <c r="AZN3" s="409"/>
      <c r="AZO3" s="409"/>
      <c r="AZP3" s="409"/>
      <c r="AZQ3" s="409"/>
      <c r="AZR3" s="409"/>
      <c r="AZS3" s="409"/>
      <c r="AZT3" s="409"/>
      <c r="AZU3" s="409"/>
      <c r="AZV3" s="409"/>
      <c r="AZW3" s="409"/>
      <c r="AZX3" s="409"/>
      <c r="AZY3" s="409"/>
      <c r="AZZ3" s="409"/>
      <c r="BAA3" s="409"/>
      <c r="BAB3" s="409"/>
      <c r="BAC3" s="409"/>
      <c r="BAD3" s="409"/>
      <c r="BAE3" s="409"/>
      <c r="BAF3" s="409"/>
      <c r="BAG3" s="409"/>
      <c r="BAH3" s="409"/>
      <c r="BAI3" s="409"/>
      <c r="BAJ3" s="409"/>
      <c r="BAK3" s="409"/>
      <c r="BAL3" s="409"/>
      <c r="BAM3" s="409"/>
      <c r="BAN3" s="409"/>
      <c r="BAO3" s="409"/>
      <c r="BAP3" s="409"/>
      <c r="BAQ3" s="409"/>
      <c r="BAR3" s="409"/>
      <c r="BAS3" s="409"/>
      <c r="BAT3" s="409"/>
      <c r="BAU3" s="409"/>
      <c r="BAV3" s="409"/>
      <c r="BAW3" s="409"/>
      <c r="BAX3" s="409"/>
      <c r="BAY3" s="409"/>
      <c r="BAZ3" s="409"/>
      <c r="BBA3" s="409"/>
      <c r="BBB3" s="409"/>
      <c r="BBC3" s="409"/>
      <c r="BBD3" s="409"/>
      <c r="BBE3" s="409"/>
      <c r="BBF3" s="409"/>
      <c r="BBG3" s="409"/>
      <c r="BBH3" s="409"/>
      <c r="BBI3" s="409"/>
      <c r="BBJ3" s="409"/>
      <c r="BBK3" s="409"/>
      <c r="BBL3" s="409"/>
      <c r="BBM3" s="409"/>
      <c r="BBN3" s="409"/>
      <c r="BBO3" s="409"/>
      <c r="BBP3" s="409"/>
      <c r="BBQ3" s="409"/>
      <c r="BBR3" s="409"/>
      <c r="BBS3" s="409"/>
      <c r="BBT3" s="409"/>
      <c r="BBU3" s="409"/>
      <c r="BBV3" s="409"/>
      <c r="BBW3" s="409"/>
      <c r="BBX3" s="409"/>
      <c r="BBY3" s="409"/>
      <c r="BBZ3" s="409"/>
      <c r="BCA3" s="409"/>
      <c r="BCB3" s="409"/>
      <c r="BCC3" s="409"/>
      <c r="BCD3" s="409"/>
      <c r="BCE3" s="409"/>
      <c r="BCF3" s="409"/>
      <c r="BCG3" s="409"/>
      <c r="BCH3" s="409"/>
      <c r="BCI3" s="409"/>
      <c r="BCJ3" s="409"/>
      <c r="BCK3" s="409"/>
      <c r="BCL3" s="409"/>
      <c r="BCM3" s="409"/>
      <c r="BCN3" s="409"/>
      <c r="BCO3" s="409"/>
      <c r="BCP3" s="409"/>
      <c r="BCQ3" s="409"/>
      <c r="BCR3" s="409"/>
      <c r="BCS3" s="409"/>
      <c r="BCT3" s="409"/>
      <c r="BCU3" s="409"/>
    </row>
    <row r="4" spans="1:1451" s="409" customFormat="1" ht="18.95" customHeight="1" x14ac:dyDescent="0.25">
      <c r="B4" s="456" t="s">
        <v>235</v>
      </c>
      <c r="C4" s="431"/>
      <c r="D4" s="431"/>
      <c r="E4" s="431"/>
      <c r="F4" s="431"/>
      <c r="G4" s="431"/>
      <c r="H4" s="431"/>
      <c r="I4" s="431"/>
      <c r="J4" s="431"/>
      <c r="K4" s="431"/>
      <c r="L4" s="431"/>
      <c r="M4" s="431"/>
      <c r="N4" s="431"/>
      <c r="O4" s="431"/>
      <c r="P4" s="431"/>
      <c r="Q4" s="431"/>
      <c r="R4" s="431"/>
      <c r="S4" s="431"/>
      <c r="T4" s="431"/>
      <c r="U4" s="431"/>
      <c r="V4" s="431"/>
      <c r="W4" s="431"/>
      <c r="X4" s="431"/>
      <c r="Y4" s="431"/>
      <c r="Z4" s="431"/>
      <c r="AA4" s="431"/>
      <c r="AB4" s="431"/>
      <c r="AC4" s="431"/>
      <c r="AD4" s="431"/>
      <c r="AE4" s="431"/>
      <c r="AF4" s="431"/>
      <c r="AG4" s="431"/>
      <c r="AH4" s="431"/>
      <c r="AI4" s="431"/>
      <c r="AJ4" s="431"/>
      <c r="AK4" s="431"/>
      <c r="AL4" s="431"/>
      <c r="AM4" s="431"/>
      <c r="AN4" s="431"/>
      <c r="AO4" s="431"/>
      <c r="AP4" s="431"/>
      <c r="AQ4" s="431"/>
      <c r="AR4" s="431"/>
      <c r="AS4" s="431"/>
      <c r="AT4" s="431"/>
      <c r="AU4" s="431"/>
      <c r="AV4" s="431"/>
      <c r="AW4" s="431"/>
      <c r="AX4" s="431"/>
      <c r="AY4" s="431"/>
      <c r="AZ4" s="431"/>
      <c r="BA4" s="431"/>
      <c r="BB4" s="431"/>
      <c r="BC4" s="431"/>
      <c r="BD4" s="431"/>
      <c r="BE4" s="431"/>
      <c r="BF4" s="431"/>
      <c r="BG4" s="431"/>
      <c r="BH4" s="431"/>
      <c r="BI4" s="431"/>
      <c r="BJ4" s="431"/>
      <c r="BK4" s="431"/>
      <c r="BL4" s="431"/>
      <c r="BM4" s="431"/>
      <c r="BN4" s="431"/>
      <c r="BO4" s="431"/>
      <c r="BP4" s="431"/>
      <c r="BQ4" s="431"/>
      <c r="BR4" s="431"/>
      <c r="BS4" s="431"/>
      <c r="BT4" s="431"/>
      <c r="BU4" s="431"/>
      <c r="BV4" s="431"/>
      <c r="BW4" s="431"/>
      <c r="BX4" s="431"/>
      <c r="BY4" s="431"/>
      <c r="BZ4" s="431"/>
      <c r="CA4" s="431"/>
      <c r="CB4" s="431"/>
      <c r="CC4" s="431"/>
      <c r="CD4" s="431"/>
      <c r="CE4" s="431"/>
      <c r="CF4" s="431"/>
      <c r="CG4" s="431"/>
      <c r="CH4" s="431"/>
      <c r="CI4" s="431"/>
      <c r="CJ4" s="431"/>
      <c r="CK4" s="431"/>
      <c r="CL4" s="431"/>
      <c r="CM4" s="431"/>
      <c r="CN4" s="431"/>
      <c r="CO4" s="431"/>
      <c r="CP4" s="431"/>
      <c r="CQ4" s="431"/>
      <c r="CR4" s="431"/>
      <c r="CS4" s="431"/>
      <c r="CT4" s="431"/>
      <c r="CU4" s="431"/>
      <c r="CV4" s="431"/>
      <c r="CW4" s="431"/>
      <c r="CX4" s="431"/>
      <c r="CY4" s="431"/>
      <c r="CZ4" s="431"/>
      <c r="DA4" s="431"/>
      <c r="DB4" s="431"/>
      <c r="DC4" s="431"/>
      <c r="DD4" s="431"/>
      <c r="DE4" s="431"/>
      <c r="DF4" s="431"/>
      <c r="DG4" s="431"/>
      <c r="DH4" s="431"/>
      <c r="DI4" s="431"/>
      <c r="DJ4" s="431"/>
      <c r="DK4" s="431"/>
      <c r="DL4" s="431"/>
      <c r="DM4" s="431"/>
      <c r="DN4" s="431"/>
      <c r="DO4" s="431"/>
      <c r="DP4" s="431"/>
      <c r="DQ4" s="431"/>
      <c r="DR4" s="431"/>
      <c r="DS4" s="431"/>
      <c r="DT4" s="431"/>
      <c r="DU4" s="431"/>
      <c r="DV4" s="431"/>
      <c r="DW4" s="431"/>
      <c r="DX4" s="431"/>
      <c r="DY4" s="431"/>
      <c r="DZ4" s="431"/>
      <c r="EA4" s="431"/>
      <c r="EB4" s="431"/>
      <c r="EC4" s="431"/>
      <c r="ED4" s="431"/>
      <c r="EE4" s="431"/>
      <c r="EF4" s="431"/>
      <c r="EG4" s="431"/>
      <c r="EH4" s="431"/>
      <c r="EI4" s="431"/>
      <c r="EJ4" s="431"/>
      <c r="EK4" s="431"/>
      <c r="EL4" s="431"/>
      <c r="EM4" s="431"/>
      <c r="EN4" s="431"/>
      <c r="EO4" s="431"/>
      <c r="EP4" s="431"/>
      <c r="EQ4" s="431"/>
      <c r="ER4" s="431"/>
      <c r="ES4" s="431"/>
      <c r="ET4" s="431"/>
      <c r="EU4" s="431"/>
      <c r="EV4" s="431"/>
      <c r="EW4" s="431"/>
      <c r="EX4" s="431"/>
      <c r="EY4" s="431"/>
      <c r="EZ4" s="431"/>
      <c r="FA4" s="431"/>
      <c r="FB4" s="431"/>
      <c r="FC4" s="431"/>
      <c r="FD4" s="431"/>
      <c r="FE4" s="431"/>
      <c r="FF4" s="431"/>
      <c r="FG4" s="431"/>
      <c r="FH4" s="431"/>
      <c r="FI4" s="431"/>
      <c r="FJ4" s="431"/>
      <c r="FK4" s="431"/>
      <c r="FL4" s="431"/>
      <c r="FM4" s="431"/>
      <c r="FN4" s="431"/>
      <c r="FO4" s="431"/>
      <c r="FP4" s="431"/>
      <c r="FQ4" s="431"/>
      <c r="FR4" s="431"/>
      <c r="FS4" s="431"/>
      <c r="FT4" s="431"/>
      <c r="FU4" s="431"/>
      <c r="FV4" s="431"/>
      <c r="FW4" s="431"/>
      <c r="FX4" s="431"/>
      <c r="FY4" s="431"/>
      <c r="FZ4" s="431"/>
      <c r="GA4" s="431"/>
      <c r="GB4" s="431"/>
      <c r="GC4" s="431"/>
      <c r="GD4" s="431"/>
      <c r="GE4" s="431"/>
      <c r="GF4" s="432"/>
    </row>
    <row r="5" spans="1:1451" s="409" customFormat="1" ht="9" customHeight="1" x14ac:dyDescent="0.2">
      <c r="B5" s="417"/>
      <c r="C5" s="434"/>
      <c r="D5" s="434"/>
      <c r="E5" s="434"/>
      <c r="F5" s="434"/>
      <c r="G5" s="434"/>
      <c r="H5" s="434"/>
      <c r="I5" s="434"/>
      <c r="J5" s="434"/>
      <c r="K5" s="434"/>
      <c r="L5" s="434"/>
      <c r="M5" s="434"/>
      <c r="N5" s="434"/>
      <c r="O5" s="434"/>
      <c r="P5" s="434"/>
      <c r="Q5" s="434"/>
      <c r="R5" s="434"/>
      <c r="S5" s="434"/>
      <c r="T5" s="434"/>
      <c r="U5" s="434"/>
      <c r="V5" s="434"/>
      <c r="W5" s="434"/>
      <c r="X5" s="434"/>
      <c r="Y5" s="434"/>
      <c r="Z5" s="434"/>
      <c r="AA5" s="434"/>
      <c r="AB5" s="434"/>
      <c r="AC5" s="434"/>
      <c r="AD5" s="434"/>
      <c r="AE5" s="434"/>
      <c r="AF5" s="434"/>
      <c r="AG5" s="434"/>
      <c r="AH5" s="434"/>
      <c r="AI5" s="434"/>
      <c r="AJ5" s="434"/>
      <c r="AK5" s="434"/>
      <c r="AL5" s="434"/>
      <c r="AM5" s="434"/>
      <c r="AN5" s="434"/>
      <c r="AO5" s="434"/>
      <c r="AP5" s="434"/>
      <c r="AQ5" s="434"/>
      <c r="AR5" s="434"/>
      <c r="AS5" s="434"/>
      <c r="AT5" s="434"/>
      <c r="AU5" s="434"/>
      <c r="AV5" s="434"/>
      <c r="AW5" s="434"/>
      <c r="AX5" s="434"/>
      <c r="AY5" s="434"/>
      <c r="AZ5" s="434"/>
      <c r="BA5" s="434"/>
      <c r="BB5" s="434"/>
      <c r="BC5" s="434"/>
      <c r="BD5" s="434"/>
      <c r="BE5" s="434"/>
      <c r="BF5" s="434"/>
      <c r="BG5" s="434"/>
      <c r="BH5" s="434"/>
      <c r="BI5" s="434"/>
      <c r="BJ5" s="434"/>
      <c r="BK5" s="434"/>
      <c r="BL5" s="434"/>
      <c r="BM5" s="434"/>
      <c r="BN5" s="434"/>
      <c r="BO5" s="434"/>
      <c r="BP5" s="434"/>
      <c r="BQ5" s="434"/>
      <c r="BR5" s="434"/>
      <c r="BS5" s="434"/>
      <c r="BT5" s="434"/>
      <c r="BU5" s="434"/>
      <c r="BV5" s="434"/>
      <c r="BW5" s="434"/>
      <c r="BX5" s="434"/>
      <c r="BY5" s="434"/>
      <c r="BZ5" s="434"/>
      <c r="CA5" s="434"/>
      <c r="CB5" s="434"/>
      <c r="CC5" s="434"/>
      <c r="CD5" s="434"/>
      <c r="CE5" s="434"/>
      <c r="CF5" s="434"/>
      <c r="CG5" s="434"/>
      <c r="CH5" s="434"/>
      <c r="CI5" s="434"/>
      <c r="CJ5" s="434"/>
      <c r="CK5" s="434"/>
      <c r="CL5" s="434"/>
      <c r="CM5" s="434"/>
      <c r="CN5" s="434"/>
      <c r="CO5" s="434"/>
      <c r="CP5" s="434"/>
      <c r="CQ5" s="434"/>
      <c r="CR5" s="434"/>
      <c r="CS5" s="434"/>
      <c r="CT5" s="434"/>
      <c r="CU5" s="434"/>
      <c r="CV5" s="434"/>
      <c r="CW5" s="434"/>
      <c r="CX5" s="434"/>
      <c r="CY5" s="434"/>
      <c r="CZ5" s="434"/>
      <c r="DA5" s="434"/>
      <c r="DB5" s="434"/>
      <c r="DC5" s="434"/>
      <c r="DD5" s="434"/>
      <c r="DE5" s="434"/>
      <c r="DF5" s="434"/>
      <c r="DG5" s="434"/>
      <c r="DH5" s="434"/>
      <c r="DI5" s="434"/>
      <c r="DJ5" s="434"/>
      <c r="DK5" s="434"/>
      <c r="DL5" s="434"/>
      <c r="DM5" s="434"/>
      <c r="DN5" s="434"/>
      <c r="DO5" s="434"/>
      <c r="DP5" s="434"/>
      <c r="DQ5" s="434"/>
      <c r="DR5" s="434"/>
      <c r="DS5" s="434"/>
      <c r="DT5" s="434"/>
      <c r="DU5" s="434"/>
      <c r="DV5" s="434"/>
      <c r="DW5" s="434"/>
      <c r="DX5" s="434"/>
      <c r="DY5" s="434"/>
      <c r="DZ5" s="434"/>
      <c r="EA5" s="434"/>
      <c r="EB5" s="434"/>
      <c r="EC5" s="434"/>
      <c r="ED5" s="434"/>
      <c r="EE5" s="434"/>
      <c r="EF5" s="434"/>
      <c r="EG5" s="434"/>
      <c r="EH5" s="434"/>
      <c r="EI5" s="434"/>
      <c r="EJ5" s="434"/>
      <c r="EK5" s="434"/>
      <c r="EL5" s="434"/>
      <c r="EM5" s="434"/>
      <c r="EN5" s="434"/>
      <c r="EO5" s="434"/>
      <c r="EP5" s="434"/>
      <c r="EQ5" s="434"/>
      <c r="ER5" s="434"/>
      <c r="ES5" s="434"/>
      <c r="ET5" s="434"/>
      <c r="EU5" s="434"/>
      <c r="EV5" s="434"/>
      <c r="EW5" s="434"/>
      <c r="EX5" s="434"/>
      <c r="EY5" s="434"/>
      <c r="EZ5" s="434"/>
      <c r="FA5" s="434"/>
      <c r="FB5" s="434"/>
      <c r="FC5" s="434"/>
      <c r="FD5" s="434"/>
      <c r="FE5" s="434"/>
      <c r="FF5" s="434"/>
      <c r="FG5" s="434"/>
      <c r="FH5" s="434"/>
      <c r="FI5" s="434"/>
      <c r="FJ5" s="434"/>
      <c r="FK5" s="434"/>
      <c r="FL5" s="434"/>
      <c r="FM5" s="434"/>
      <c r="FN5" s="434"/>
      <c r="FO5" s="434"/>
      <c r="FP5" s="434"/>
      <c r="FQ5" s="434"/>
      <c r="FR5" s="434"/>
      <c r="FS5" s="434"/>
      <c r="FT5" s="434"/>
      <c r="FU5" s="434"/>
      <c r="FV5" s="434"/>
      <c r="FW5" s="434"/>
      <c r="FX5" s="434"/>
      <c r="FY5" s="434"/>
      <c r="FZ5" s="434"/>
      <c r="GA5" s="434"/>
      <c r="GB5" s="434"/>
      <c r="GC5" s="434"/>
      <c r="GD5" s="434"/>
      <c r="GE5" s="434"/>
      <c r="GF5" s="435"/>
    </row>
    <row r="6" spans="1:1451" s="409" customFormat="1" ht="14.25" customHeight="1" x14ac:dyDescent="0.25">
      <c r="B6" s="418" t="s">
        <v>204</v>
      </c>
      <c r="C6" s="434"/>
      <c r="D6" s="434"/>
      <c r="E6" s="434"/>
      <c r="F6" s="434"/>
      <c r="G6" s="434"/>
      <c r="H6" s="434"/>
      <c r="I6" s="434"/>
      <c r="J6" s="434"/>
      <c r="K6" s="434"/>
      <c r="L6" s="434"/>
      <c r="M6" s="434"/>
      <c r="N6" s="434"/>
      <c r="O6" s="434"/>
      <c r="P6" s="434"/>
      <c r="Q6" s="434"/>
      <c r="R6" s="434"/>
      <c r="S6" s="434"/>
      <c r="T6" s="434"/>
      <c r="U6" s="434"/>
      <c r="V6" s="434"/>
      <c r="W6" s="434"/>
      <c r="X6" s="434"/>
      <c r="Y6" s="434"/>
      <c r="Z6" s="434"/>
      <c r="AA6" s="434"/>
      <c r="AB6" s="434"/>
      <c r="AC6" s="434"/>
      <c r="AD6" s="434"/>
      <c r="AE6" s="434"/>
      <c r="AF6" s="434"/>
      <c r="AG6" s="434"/>
      <c r="AH6" s="434"/>
      <c r="AI6" s="434"/>
      <c r="AJ6" s="434"/>
      <c r="AK6" s="434"/>
      <c r="AL6" s="434"/>
      <c r="AM6" s="434"/>
      <c r="AN6" s="434"/>
      <c r="AO6" s="434"/>
      <c r="AP6" s="434"/>
      <c r="AQ6" s="434"/>
      <c r="AR6" s="434"/>
      <c r="AS6" s="434"/>
      <c r="AT6" s="434"/>
      <c r="AU6" s="434"/>
      <c r="AV6" s="434"/>
      <c r="AW6" s="434"/>
      <c r="AX6" s="434"/>
      <c r="AY6" s="434"/>
      <c r="AZ6" s="434"/>
      <c r="BA6" s="434"/>
      <c r="BB6" s="434"/>
      <c r="BC6" s="434"/>
      <c r="BD6" s="434"/>
      <c r="BE6" s="434"/>
      <c r="BF6" s="434"/>
      <c r="BG6" s="434"/>
      <c r="BH6" s="434"/>
      <c r="BI6" s="434"/>
      <c r="BJ6" s="434"/>
      <c r="BK6" s="434"/>
      <c r="BL6" s="434"/>
      <c r="BM6" s="434"/>
      <c r="BN6" s="434"/>
      <c r="BO6" s="434"/>
      <c r="BP6" s="434"/>
      <c r="BQ6" s="434"/>
      <c r="BR6" s="434"/>
      <c r="BS6" s="434"/>
      <c r="BT6" s="434"/>
      <c r="BU6" s="434"/>
      <c r="BV6" s="434"/>
      <c r="BW6" s="434"/>
      <c r="BX6" s="434"/>
      <c r="BY6" s="434"/>
      <c r="BZ6" s="434"/>
      <c r="CA6" s="434"/>
      <c r="CB6" s="434"/>
      <c r="CC6" s="434"/>
      <c r="CD6" s="434"/>
      <c r="CE6" s="434"/>
      <c r="CF6" s="434"/>
      <c r="CG6" s="434"/>
      <c r="CH6" s="434"/>
      <c r="CI6" s="434"/>
      <c r="CJ6" s="434"/>
      <c r="CK6" s="434"/>
      <c r="CL6" s="434"/>
      <c r="CM6" s="434"/>
      <c r="CN6" s="434"/>
      <c r="CO6" s="434"/>
      <c r="CP6" s="434"/>
      <c r="CQ6" s="434"/>
      <c r="CR6" s="434"/>
      <c r="CS6" s="434"/>
      <c r="CT6" s="434"/>
      <c r="CU6" s="434"/>
      <c r="CV6" s="434"/>
      <c r="CW6" s="434"/>
      <c r="CX6" s="434"/>
      <c r="CY6" s="434"/>
      <c r="CZ6" s="434"/>
      <c r="DA6" s="434"/>
      <c r="DB6" s="434"/>
      <c r="DC6" s="434"/>
      <c r="DD6" s="434"/>
      <c r="DE6" s="434"/>
      <c r="DF6" s="434"/>
      <c r="DG6" s="434"/>
      <c r="DH6" s="434"/>
      <c r="DI6" s="434"/>
      <c r="DJ6" s="434"/>
      <c r="DK6" s="434"/>
      <c r="DL6" s="434"/>
      <c r="DM6" s="434"/>
      <c r="DN6" s="434"/>
      <c r="DO6" s="434"/>
      <c r="DP6" s="434"/>
      <c r="DQ6" s="434"/>
      <c r="DR6" s="434"/>
      <c r="DS6" s="434"/>
      <c r="DT6" s="434"/>
      <c r="DU6" s="434"/>
      <c r="DV6" s="434"/>
      <c r="DW6" s="434"/>
      <c r="DX6" s="434"/>
      <c r="DY6" s="434"/>
      <c r="DZ6" s="434"/>
      <c r="EA6" s="434"/>
      <c r="EB6" s="434"/>
      <c r="EC6" s="434"/>
      <c r="ED6" s="434"/>
      <c r="EE6" s="434"/>
      <c r="EF6" s="434"/>
      <c r="EG6" s="434"/>
      <c r="EH6" s="434"/>
      <c r="EI6" s="434"/>
      <c r="EJ6" s="434"/>
      <c r="EK6" s="434"/>
      <c r="EL6" s="434"/>
      <c r="EM6" s="434"/>
      <c r="EN6" s="434"/>
      <c r="EO6" s="434"/>
      <c r="EP6" s="434"/>
      <c r="EQ6" s="434"/>
      <c r="ER6" s="434"/>
      <c r="ES6" s="434"/>
      <c r="ET6" s="434"/>
      <c r="EU6" s="434"/>
      <c r="EV6" s="434"/>
      <c r="EW6" s="434"/>
      <c r="EX6" s="434"/>
      <c r="EY6" s="434"/>
      <c r="EZ6" s="434"/>
      <c r="FA6" s="434"/>
      <c r="FB6" s="434"/>
      <c r="FC6" s="434"/>
      <c r="FD6" s="434"/>
      <c r="FE6" s="434"/>
      <c r="FF6" s="434"/>
      <c r="FG6" s="434"/>
      <c r="FH6" s="434"/>
      <c r="FI6" s="434"/>
      <c r="FJ6" s="434"/>
      <c r="FK6" s="434"/>
      <c r="FL6" s="434"/>
      <c r="FM6" s="434"/>
      <c r="FN6" s="434"/>
      <c r="FO6" s="434"/>
      <c r="FP6" s="434"/>
      <c r="FQ6" s="434"/>
      <c r="FR6" s="434"/>
      <c r="FS6" s="434"/>
      <c r="FT6" s="434"/>
      <c r="FU6" s="434"/>
      <c r="FV6" s="434"/>
      <c r="FW6" s="434"/>
      <c r="FX6" s="434"/>
      <c r="FY6" s="434"/>
      <c r="FZ6" s="434"/>
      <c r="GA6" s="434"/>
      <c r="GB6" s="434"/>
      <c r="GC6" s="434"/>
      <c r="GD6" s="434"/>
      <c r="GE6" s="434"/>
      <c r="GF6" s="435"/>
    </row>
    <row r="7" spans="1:1451" s="409" customFormat="1" ht="15" x14ac:dyDescent="0.25">
      <c r="B7" s="419" t="s">
        <v>7</v>
      </c>
      <c r="C7" s="434"/>
      <c r="D7" s="434"/>
      <c r="E7" s="434"/>
      <c r="F7" s="434"/>
      <c r="G7" s="434"/>
      <c r="H7" s="434"/>
      <c r="I7" s="434"/>
      <c r="J7" s="434"/>
      <c r="K7" s="434"/>
      <c r="L7" s="434"/>
      <c r="M7" s="434"/>
      <c r="N7" s="434"/>
      <c r="O7" s="434"/>
      <c r="P7" s="434"/>
      <c r="Q7" s="434"/>
      <c r="R7" s="434"/>
      <c r="S7" s="434"/>
      <c r="T7" s="434"/>
      <c r="U7" s="434"/>
      <c r="V7" s="434"/>
      <c r="W7" s="434"/>
      <c r="X7" s="434"/>
      <c r="Y7" s="434"/>
      <c r="Z7" s="434"/>
      <c r="AA7" s="434"/>
      <c r="AB7" s="434"/>
      <c r="AC7" s="434"/>
      <c r="AD7" s="434"/>
      <c r="AE7" s="434"/>
      <c r="AF7" s="434"/>
      <c r="AG7" s="434"/>
      <c r="AH7" s="434"/>
      <c r="AI7" s="434"/>
      <c r="AJ7" s="434"/>
      <c r="AK7" s="434"/>
      <c r="AL7" s="434"/>
      <c r="AM7" s="434"/>
      <c r="AN7" s="434"/>
      <c r="AO7" s="434"/>
      <c r="AP7" s="434"/>
      <c r="AQ7" s="434"/>
      <c r="AR7" s="434"/>
      <c r="AS7" s="434"/>
      <c r="AT7" s="434"/>
      <c r="AU7" s="434"/>
      <c r="AV7" s="434"/>
      <c r="AW7" s="434"/>
      <c r="AX7" s="434"/>
      <c r="AY7" s="434"/>
      <c r="AZ7" s="434"/>
      <c r="BA7" s="434"/>
      <c r="BB7" s="434"/>
      <c r="BC7" s="434"/>
      <c r="BD7" s="434"/>
      <c r="BE7" s="434"/>
      <c r="BF7" s="434"/>
      <c r="BG7" s="434"/>
      <c r="BH7" s="434"/>
      <c r="BI7" s="434"/>
      <c r="BJ7" s="434"/>
      <c r="BK7" s="434"/>
      <c r="BL7" s="434"/>
      <c r="BM7" s="434"/>
      <c r="BN7" s="434"/>
      <c r="BO7" s="434"/>
      <c r="BP7" s="434"/>
      <c r="BQ7" s="434"/>
      <c r="BR7" s="434"/>
      <c r="BS7" s="434"/>
      <c r="BT7" s="434"/>
      <c r="BU7" s="434"/>
      <c r="BV7" s="434"/>
      <c r="BW7" s="434"/>
      <c r="BX7" s="434"/>
      <c r="BY7" s="434"/>
      <c r="BZ7" s="434"/>
      <c r="CA7" s="434"/>
      <c r="CB7" s="434"/>
      <c r="CC7" s="434"/>
      <c r="CD7" s="434"/>
      <c r="CE7" s="434"/>
      <c r="CF7" s="434"/>
      <c r="CG7" s="434"/>
      <c r="CH7" s="434"/>
      <c r="CI7" s="434"/>
      <c r="CJ7" s="434"/>
      <c r="CK7" s="434"/>
      <c r="CL7" s="434"/>
      <c r="CM7" s="434"/>
      <c r="CN7" s="434"/>
      <c r="CO7" s="434"/>
      <c r="CP7" s="434"/>
      <c r="CQ7" s="434"/>
      <c r="CR7" s="434"/>
      <c r="CS7" s="434"/>
      <c r="CT7" s="434"/>
      <c r="CU7" s="434"/>
      <c r="CV7" s="434"/>
      <c r="CW7" s="434"/>
      <c r="CX7" s="434"/>
      <c r="CY7" s="434"/>
      <c r="CZ7" s="434"/>
      <c r="DA7" s="434"/>
      <c r="DB7" s="434"/>
      <c r="DC7" s="434"/>
      <c r="DD7" s="434"/>
      <c r="DE7" s="434"/>
      <c r="DF7" s="434"/>
      <c r="DG7" s="434"/>
      <c r="DH7" s="434"/>
      <c r="DI7" s="434"/>
      <c r="DJ7" s="434"/>
      <c r="DK7" s="434"/>
      <c r="DL7" s="434"/>
      <c r="DM7" s="434"/>
      <c r="DN7" s="434"/>
      <c r="DO7" s="434"/>
      <c r="DP7" s="434"/>
      <c r="DQ7" s="434"/>
      <c r="DR7" s="434"/>
      <c r="DS7" s="434"/>
      <c r="DT7" s="434"/>
      <c r="DU7" s="434"/>
      <c r="DV7" s="434"/>
      <c r="DW7" s="434"/>
      <c r="DX7" s="434"/>
      <c r="DY7" s="434"/>
      <c r="DZ7" s="434"/>
      <c r="EA7" s="434"/>
      <c r="EB7" s="434"/>
      <c r="EC7" s="434"/>
      <c r="ED7" s="434"/>
      <c r="EE7" s="434"/>
      <c r="EF7" s="434"/>
      <c r="EG7" s="434"/>
      <c r="EH7" s="434"/>
      <c r="EI7" s="434"/>
      <c r="EJ7" s="434"/>
      <c r="EK7" s="434"/>
      <c r="EL7" s="434"/>
      <c r="EM7" s="434"/>
      <c r="EN7" s="434"/>
      <c r="EO7" s="434"/>
      <c r="EP7" s="434"/>
      <c r="EQ7" s="434"/>
      <c r="ER7" s="434"/>
      <c r="ES7" s="434"/>
      <c r="ET7" s="434"/>
      <c r="EU7" s="434"/>
      <c r="EV7" s="434"/>
      <c r="EW7" s="434"/>
      <c r="EX7" s="434"/>
      <c r="EY7" s="434"/>
      <c r="EZ7" s="434"/>
      <c r="FA7" s="434"/>
      <c r="FB7" s="434"/>
      <c r="FC7" s="434"/>
      <c r="FD7" s="434"/>
      <c r="FE7" s="434"/>
      <c r="FF7" s="434"/>
      <c r="FG7" s="434"/>
      <c r="FH7" s="434"/>
      <c r="FI7" s="434"/>
      <c r="FJ7" s="434"/>
      <c r="FK7" s="434"/>
      <c r="FL7" s="434"/>
      <c r="FM7" s="434"/>
      <c r="FN7" s="434"/>
      <c r="FO7" s="434"/>
      <c r="FP7" s="434"/>
      <c r="FQ7" s="434"/>
      <c r="FR7" s="434"/>
      <c r="FS7" s="434"/>
      <c r="FT7" s="434"/>
      <c r="FU7" s="434"/>
      <c r="FV7" s="434"/>
      <c r="FW7" s="434"/>
      <c r="FX7" s="434"/>
      <c r="FY7" s="434"/>
      <c r="FZ7" s="434"/>
      <c r="GA7" s="434"/>
      <c r="GB7" s="434"/>
      <c r="GC7" s="434"/>
      <c r="GD7" s="434"/>
      <c r="GE7" s="434"/>
      <c r="GF7" s="435"/>
    </row>
    <row r="8" spans="1:1451" s="409" customFormat="1" ht="14.25" customHeight="1" x14ac:dyDescent="0.25">
      <c r="B8" s="420" t="s">
        <v>205</v>
      </c>
      <c r="C8" s="434" t="e">
        <f>'[3]PUBLICAÇÃO| VISA CARD'!B11</f>
        <v>#REF!</v>
      </c>
      <c r="D8" s="434" t="e">
        <f>'[3]PUBLICAÇÃO| VISA CARD'!C11</f>
        <v>#REF!</v>
      </c>
      <c r="E8" s="434" t="e">
        <f>'[3]PUBLICAÇÃO| VISA CARD'!D11</f>
        <v>#REF!</v>
      </c>
      <c r="F8" s="434" t="e">
        <f>'[3]PUBLICAÇÃO| VISA CARD'!E11</f>
        <v>#REF!</v>
      </c>
      <c r="G8" s="434" t="e">
        <f>'[3]PUBLICAÇÃO| VISA CARD'!F11</f>
        <v>#REF!</v>
      </c>
      <c r="H8" s="434" t="e">
        <f>'[3]PUBLICAÇÃO| VISA CARD'!G11</f>
        <v>#REF!</v>
      </c>
      <c r="I8" s="434" t="e">
        <f>'[3]PUBLICAÇÃO| VISA CARD'!H11</f>
        <v>#REF!</v>
      </c>
      <c r="J8" s="434" t="e">
        <f>'[3]PUBLICAÇÃO| VISA CARD'!I11</f>
        <v>#REF!</v>
      </c>
      <c r="K8" s="434" t="e">
        <f>'[3]PUBLICAÇÃO| VISA CARD'!J11</f>
        <v>#REF!</v>
      </c>
      <c r="L8" s="434" t="e">
        <f>'[3]PUBLICAÇÃO| VISA CARD'!K11</f>
        <v>#REF!</v>
      </c>
      <c r="M8" s="434" t="e">
        <f>'[3]PUBLICAÇÃO| VISA CARD'!L11</f>
        <v>#REF!</v>
      </c>
      <c r="N8" s="434" t="e">
        <f>'[3]PUBLICAÇÃO| VISA CARD'!M11</f>
        <v>#REF!</v>
      </c>
      <c r="O8" s="434" t="e">
        <f>'[3]PUBLICAÇÃO| VISA CARD'!N11</f>
        <v>#REF!</v>
      </c>
      <c r="P8" s="434" t="e">
        <f>'[3]PUBLICAÇÃO| VISA CARD'!O11</f>
        <v>#REF!</v>
      </c>
      <c r="Q8" s="434" t="e">
        <f>'[3]PUBLICAÇÃO| VISA CARD'!P11</f>
        <v>#REF!</v>
      </c>
      <c r="R8" s="434" t="e">
        <f>'[3]PUBLICAÇÃO| VISA CARD'!Q11</f>
        <v>#REF!</v>
      </c>
      <c r="S8" s="434" t="e">
        <f>'[3]PUBLICAÇÃO| VISA CARD'!R11</f>
        <v>#REF!</v>
      </c>
      <c r="T8" s="434" t="e">
        <f>'[3]PUBLICAÇÃO| VISA CARD'!S11</f>
        <v>#REF!</v>
      </c>
      <c r="U8" s="434" t="e">
        <f>'[3]PUBLICAÇÃO| VISA CARD'!T11</f>
        <v>#REF!</v>
      </c>
      <c r="V8" s="434" t="e">
        <f>'[3]PUBLICAÇÃO| VISA CARD'!U11</f>
        <v>#REF!</v>
      </c>
      <c r="W8" s="434" t="e">
        <f>'[3]PUBLICAÇÃO| VISA CARD'!V11</f>
        <v>#REF!</v>
      </c>
      <c r="X8" s="434" t="e">
        <f>'[3]PUBLICAÇÃO| VISA CARD'!W11</f>
        <v>#REF!</v>
      </c>
      <c r="Y8" s="434" t="e">
        <f>'[3]PUBLICAÇÃO| VISA CARD'!X11</f>
        <v>#REF!</v>
      </c>
      <c r="Z8" s="434" t="e">
        <f>'[3]PUBLICAÇÃO| VISA CARD'!Y11</f>
        <v>#REF!</v>
      </c>
      <c r="AA8" s="434" t="e">
        <f>'[3]PUBLICAÇÃO| VISA CARD'!Z11</f>
        <v>#REF!</v>
      </c>
      <c r="AB8" s="434" t="e">
        <f>'[3]PUBLICAÇÃO| VISA CARD'!AA11</f>
        <v>#REF!</v>
      </c>
      <c r="AC8" s="434" t="e">
        <f>'[3]PUBLICAÇÃO| VISA CARD'!AB11</f>
        <v>#REF!</v>
      </c>
      <c r="AD8" s="434" t="e">
        <f>'[3]PUBLICAÇÃO| VISA CARD'!AC11</f>
        <v>#REF!</v>
      </c>
      <c r="AE8" s="434" t="e">
        <f>'[3]PUBLICAÇÃO| VISA CARD'!AD11</f>
        <v>#REF!</v>
      </c>
      <c r="AF8" s="434" t="e">
        <f>'[3]PUBLICAÇÃO| VISA CARD'!AE11</f>
        <v>#REF!</v>
      </c>
      <c r="AG8" s="434" t="e">
        <f>'[3]PUBLICAÇÃO| VISA CARD'!AF11</f>
        <v>#REF!</v>
      </c>
      <c r="AH8" s="434" t="e">
        <f>'[3]PUBLICAÇÃO| VISA CARD'!AG11</f>
        <v>#REF!</v>
      </c>
      <c r="AI8" s="434" t="e">
        <f>'[3]PUBLICAÇÃO| VISA CARD'!AH11</f>
        <v>#REF!</v>
      </c>
      <c r="AJ8" s="434" t="e">
        <f>'[3]PUBLICAÇÃO| VISA CARD'!AI11</f>
        <v>#REF!</v>
      </c>
      <c r="AK8" s="434" t="e">
        <f>'[3]PUBLICAÇÃO| VISA CARD'!AJ11</f>
        <v>#REF!</v>
      </c>
      <c r="AL8" s="434" t="e">
        <f>'[3]PUBLICAÇÃO| VISA CARD'!AK11</f>
        <v>#REF!</v>
      </c>
      <c r="AM8" s="434" t="e">
        <f>'[3]PUBLICAÇÃO| VISA CARD'!AL11</f>
        <v>#REF!</v>
      </c>
      <c r="AN8" s="434" t="e">
        <f>'[3]PUBLICAÇÃO| VISA CARD'!AM11</f>
        <v>#REF!</v>
      </c>
      <c r="AO8" s="434" t="e">
        <f>'[3]PUBLICAÇÃO| VISA CARD'!AN11</f>
        <v>#REF!</v>
      </c>
      <c r="AP8" s="434" t="e">
        <f>'[3]PUBLICAÇÃO| VISA CARD'!AO11</f>
        <v>#REF!</v>
      </c>
      <c r="AQ8" s="434" t="e">
        <f>'[3]PUBLICAÇÃO| VISA CARD'!AP11</f>
        <v>#REF!</v>
      </c>
      <c r="AR8" s="434" t="e">
        <f>'[3]PUBLICAÇÃO| VISA CARD'!AQ11</f>
        <v>#REF!</v>
      </c>
      <c r="AS8" s="434" t="e">
        <f>'[3]PUBLICAÇÃO| VISA CARD'!AR11</f>
        <v>#REF!</v>
      </c>
      <c r="AT8" s="434" t="e">
        <f>'[3]PUBLICAÇÃO| VISA CARD'!AS11</f>
        <v>#REF!</v>
      </c>
      <c r="AU8" s="434" t="e">
        <f>'[3]PUBLICAÇÃO| VISA CARD'!AT11</f>
        <v>#REF!</v>
      </c>
      <c r="AV8" s="434" t="e">
        <f>'[3]PUBLICAÇÃO| VISA CARD'!AU11</f>
        <v>#REF!</v>
      </c>
      <c r="AW8" s="434" t="e">
        <f>'[3]PUBLICAÇÃO| VISA CARD'!AV11</f>
        <v>#REF!</v>
      </c>
      <c r="AX8" s="434" t="e">
        <f>'[3]PUBLICAÇÃO| VISA CARD'!AW11</f>
        <v>#REF!</v>
      </c>
      <c r="AY8" s="434" t="e">
        <f>'[3]PUBLICAÇÃO| VISA CARD'!AX11</f>
        <v>#REF!</v>
      </c>
      <c r="AZ8" s="434" t="e">
        <f>'[3]PUBLICAÇÃO| VISA CARD'!AY11</f>
        <v>#REF!</v>
      </c>
      <c r="BA8" s="434" t="e">
        <f>'[3]PUBLICAÇÃO| VISA CARD'!AZ11</f>
        <v>#REF!</v>
      </c>
      <c r="BB8" s="434" t="e">
        <f>'[3]PUBLICAÇÃO| VISA CARD'!BA11</f>
        <v>#REF!</v>
      </c>
      <c r="BC8" s="434" t="e">
        <f>'[3]PUBLICAÇÃO| VISA CARD'!BB11</f>
        <v>#REF!</v>
      </c>
      <c r="BD8" s="434" t="e">
        <f>'[3]PUBLICAÇÃO| VISA CARD'!BC11</f>
        <v>#REF!</v>
      </c>
      <c r="BE8" s="434" t="e">
        <f>'[3]PUBLICAÇÃO| VISA CARD'!BD11</f>
        <v>#REF!</v>
      </c>
      <c r="BF8" s="434" t="e">
        <f>'[3]PUBLICAÇÃO| VISA CARD'!BE11</f>
        <v>#REF!</v>
      </c>
      <c r="BG8" s="434" t="e">
        <f>'[3]PUBLICAÇÃO| VISA CARD'!BF11</f>
        <v>#REF!</v>
      </c>
      <c r="BH8" s="434" t="e">
        <f>'[3]PUBLICAÇÃO| VISA CARD'!BG11</f>
        <v>#REF!</v>
      </c>
      <c r="BI8" s="434" t="e">
        <f>'[3]PUBLICAÇÃO| VISA CARD'!BH11</f>
        <v>#REF!</v>
      </c>
      <c r="BJ8" s="434" t="e">
        <f>'[3]PUBLICAÇÃO| VISA CARD'!BI11</f>
        <v>#REF!</v>
      </c>
      <c r="BK8" s="434" t="e">
        <f>'[3]PUBLICAÇÃO| VISA CARD'!BJ11</f>
        <v>#REF!</v>
      </c>
      <c r="BL8" s="434" t="e">
        <f>'[3]PUBLICAÇÃO| VISA CARD'!BK11</f>
        <v>#REF!</v>
      </c>
      <c r="BM8" s="434" t="e">
        <f>'[3]PUBLICAÇÃO| VISA CARD'!BL11</f>
        <v>#REF!</v>
      </c>
      <c r="BN8" s="434" t="e">
        <f>'[3]PUBLICAÇÃO| VISA CARD'!BM11</f>
        <v>#REF!</v>
      </c>
      <c r="BO8" s="434" t="e">
        <f>'[3]PUBLICAÇÃO| VISA CARD'!BN11</f>
        <v>#REF!</v>
      </c>
      <c r="BP8" s="434" t="e">
        <f>'[3]PUBLICAÇÃO| VISA CARD'!BO11</f>
        <v>#REF!</v>
      </c>
      <c r="BQ8" s="434" t="e">
        <f>'[3]PUBLICAÇÃO| VISA CARD'!BP11</f>
        <v>#REF!</v>
      </c>
      <c r="BR8" s="434" t="e">
        <f>'[3]PUBLICAÇÃO| VISA CARD'!BQ11</f>
        <v>#REF!</v>
      </c>
      <c r="BS8" s="434" t="e">
        <f>'[3]PUBLICAÇÃO| VISA CARD'!BR11</f>
        <v>#REF!</v>
      </c>
      <c r="BT8" s="434" t="e">
        <f>'[3]PUBLICAÇÃO| VISA CARD'!BS11</f>
        <v>#REF!</v>
      </c>
      <c r="BU8" s="434" t="e">
        <f>'[3]PUBLICAÇÃO| VISA CARD'!BT11</f>
        <v>#REF!</v>
      </c>
      <c r="BV8" s="434" t="e">
        <f>'[3]PUBLICAÇÃO| VISA CARD'!BU11</f>
        <v>#REF!</v>
      </c>
      <c r="BW8" s="434" t="e">
        <f>'[3]PUBLICAÇÃO| VISA CARD'!BV11</f>
        <v>#REF!</v>
      </c>
      <c r="BX8" s="434" t="e">
        <f>'[3]PUBLICAÇÃO| VISA CARD'!BW11</f>
        <v>#REF!</v>
      </c>
      <c r="BY8" s="434" t="e">
        <f>'[3]PUBLICAÇÃO| VISA CARD'!BX11</f>
        <v>#REF!</v>
      </c>
      <c r="BZ8" s="434" t="e">
        <f>'[3]PUBLICAÇÃO| VISA CARD'!BY11</f>
        <v>#REF!</v>
      </c>
      <c r="CA8" s="434" t="e">
        <f>'[3]PUBLICAÇÃO| VISA CARD'!BZ11</f>
        <v>#REF!</v>
      </c>
      <c r="CB8" s="434" t="e">
        <f>'[3]PUBLICAÇÃO| VISA CARD'!CA11</f>
        <v>#REF!</v>
      </c>
      <c r="CC8" s="434" t="e">
        <f>'[3]PUBLICAÇÃO| VISA CARD'!CB11</f>
        <v>#REF!</v>
      </c>
      <c r="CD8" s="434" t="e">
        <f>'[3]PUBLICAÇÃO| VISA CARD'!CC11</f>
        <v>#REF!</v>
      </c>
      <c r="CE8" s="434" t="e">
        <f>'[3]PUBLICAÇÃO| VISA CARD'!CD11</f>
        <v>#REF!</v>
      </c>
      <c r="CF8" s="434" t="e">
        <f>'[3]PUBLICAÇÃO| VISA CARD'!CE11</f>
        <v>#REF!</v>
      </c>
      <c r="CG8" s="434" t="e">
        <f>'[3]PUBLICAÇÃO| VISA CARD'!CF11</f>
        <v>#REF!</v>
      </c>
      <c r="CH8" s="434" t="e">
        <f>'[3]PUBLICAÇÃO| VISA CARD'!CG11</f>
        <v>#REF!</v>
      </c>
      <c r="CI8" s="434" t="e">
        <f>'[3]PUBLICAÇÃO| VISA CARD'!CH11</f>
        <v>#REF!</v>
      </c>
      <c r="CJ8" s="434" t="e">
        <f>'[3]PUBLICAÇÃO| VISA CARD'!CI11</f>
        <v>#REF!</v>
      </c>
      <c r="CK8" s="434" t="e">
        <f>'[3]PUBLICAÇÃO| VISA CARD'!CJ11</f>
        <v>#REF!</v>
      </c>
      <c r="CL8" s="434" t="e">
        <f>'[3]PUBLICAÇÃO| VISA CARD'!CK11</f>
        <v>#REF!</v>
      </c>
      <c r="CM8" s="434" t="e">
        <f>'[3]PUBLICAÇÃO| VISA CARD'!CL11</f>
        <v>#REF!</v>
      </c>
      <c r="CN8" s="434" t="e">
        <f>'[3]PUBLICAÇÃO| VISA CARD'!CM11</f>
        <v>#REF!</v>
      </c>
      <c r="CO8" s="434" t="e">
        <f>'[3]PUBLICAÇÃO| VISA CARD'!CN11</f>
        <v>#REF!</v>
      </c>
      <c r="CP8" s="434" t="e">
        <f>'[3]PUBLICAÇÃO| VISA CARD'!CO11</f>
        <v>#REF!</v>
      </c>
      <c r="CQ8" s="434" t="e">
        <f>'[3]PUBLICAÇÃO| VISA CARD'!CP11</f>
        <v>#REF!</v>
      </c>
      <c r="CR8" s="434" t="e">
        <f>'[3]PUBLICAÇÃO| VISA CARD'!CQ11</f>
        <v>#REF!</v>
      </c>
      <c r="CS8" s="434" t="e">
        <f>'[3]PUBLICAÇÃO| VISA CARD'!CR11</f>
        <v>#REF!</v>
      </c>
      <c r="CT8" s="434" t="e">
        <f>'[3]PUBLICAÇÃO| VISA CARD'!CS11</f>
        <v>#REF!</v>
      </c>
      <c r="CU8" s="434" t="e">
        <f>'[3]PUBLICAÇÃO| VISA CARD'!CT11</f>
        <v>#REF!</v>
      </c>
      <c r="CV8" s="434" t="e">
        <f>'[3]PUBLICAÇÃO| VISA CARD'!CU11</f>
        <v>#REF!</v>
      </c>
      <c r="CW8" s="434" t="e">
        <f>'[3]PUBLICAÇÃO| VISA CARD'!CV11</f>
        <v>#REF!</v>
      </c>
      <c r="CX8" s="434" t="e">
        <f>'[3]PUBLICAÇÃO| VISA CARD'!CW11</f>
        <v>#REF!</v>
      </c>
      <c r="CY8" s="434" t="e">
        <f>'[3]PUBLICAÇÃO| VISA CARD'!CX11</f>
        <v>#REF!</v>
      </c>
      <c r="CZ8" s="434" t="e">
        <f>'[3]PUBLICAÇÃO| VISA CARD'!CY11</f>
        <v>#REF!</v>
      </c>
      <c r="DA8" s="434" t="e">
        <f>'[3]PUBLICAÇÃO| VISA CARD'!CZ11</f>
        <v>#REF!</v>
      </c>
      <c r="DB8" s="434" t="e">
        <f>'[3]PUBLICAÇÃO| VISA CARD'!DA11</f>
        <v>#REF!</v>
      </c>
      <c r="DC8" s="434" t="e">
        <f>'[3]PUBLICAÇÃO| VISA CARD'!DB11</f>
        <v>#REF!</v>
      </c>
      <c r="DD8" s="434" t="e">
        <f>'[3]PUBLICAÇÃO| VISA CARD'!DC11</f>
        <v>#REF!</v>
      </c>
      <c r="DE8" s="434" t="e">
        <f>'[3]PUBLICAÇÃO| VISA CARD'!DD11</f>
        <v>#REF!</v>
      </c>
      <c r="DF8" s="434" t="e">
        <f>'[3]PUBLICAÇÃO| VISA CARD'!DE11</f>
        <v>#REF!</v>
      </c>
      <c r="DG8" s="434" t="e">
        <f>'[3]PUBLICAÇÃO| VISA CARD'!DF11</f>
        <v>#REF!</v>
      </c>
      <c r="DH8" s="434" t="e">
        <f>'[3]PUBLICAÇÃO| VISA CARD'!DG11</f>
        <v>#REF!</v>
      </c>
      <c r="DI8" s="434" t="e">
        <f>'[3]PUBLICAÇÃO| VISA CARD'!DH11</f>
        <v>#REF!</v>
      </c>
      <c r="DJ8" s="434" t="e">
        <f>'[3]PUBLICAÇÃO| VISA CARD'!DI11</f>
        <v>#REF!</v>
      </c>
      <c r="DK8" s="434" t="e">
        <f>'[3]PUBLICAÇÃO| VISA CARD'!DJ11</f>
        <v>#REF!</v>
      </c>
      <c r="DL8" s="434" t="e">
        <f>'[3]PUBLICAÇÃO| VISA CARD'!DK11</f>
        <v>#REF!</v>
      </c>
      <c r="DM8" s="434" t="e">
        <f>'[3]PUBLICAÇÃO| VISA CARD'!DL11</f>
        <v>#REF!</v>
      </c>
      <c r="DN8" s="434" t="e">
        <f>'[3]PUBLICAÇÃO| VISA CARD'!DM11</f>
        <v>#REF!</v>
      </c>
      <c r="DO8" s="434" t="e">
        <f>'[3]PUBLICAÇÃO| VISA CARD'!DN11</f>
        <v>#REF!</v>
      </c>
      <c r="DP8" s="434" t="e">
        <f>'[3]PUBLICAÇÃO| VISA CARD'!DO11</f>
        <v>#REF!</v>
      </c>
      <c r="DQ8" s="434" t="e">
        <f>'[3]PUBLICAÇÃO| VISA CARD'!DP11</f>
        <v>#REF!</v>
      </c>
      <c r="DR8" s="434" t="e">
        <f>'[3]PUBLICAÇÃO| VISA CARD'!DQ11</f>
        <v>#REF!</v>
      </c>
      <c r="DS8" s="434" t="e">
        <f>'[3]PUBLICAÇÃO| VISA CARD'!DR11</f>
        <v>#REF!</v>
      </c>
      <c r="DT8" s="434" t="e">
        <f>'[3]PUBLICAÇÃO| VISA CARD'!DS11</f>
        <v>#REF!</v>
      </c>
      <c r="DU8" s="434" t="e">
        <f>'[3]PUBLICAÇÃO| VISA CARD'!DT11</f>
        <v>#REF!</v>
      </c>
      <c r="DV8" s="434" t="e">
        <f>'[3]PUBLICAÇÃO| VISA CARD'!DU11</f>
        <v>#REF!</v>
      </c>
      <c r="DW8" s="434" t="e">
        <f>'[3]PUBLICAÇÃO| VISA CARD'!DV11</f>
        <v>#REF!</v>
      </c>
      <c r="DX8" s="434" t="e">
        <f>'[3]PUBLICAÇÃO| VISA CARD'!DW11</f>
        <v>#REF!</v>
      </c>
      <c r="DY8" s="434" t="e">
        <f>'[3]PUBLICAÇÃO| VISA CARD'!DX11</f>
        <v>#REF!</v>
      </c>
      <c r="DZ8" s="434" t="e">
        <f>'[3]PUBLICAÇÃO| VISA CARD'!DY11</f>
        <v>#REF!</v>
      </c>
      <c r="EA8" s="434" t="e">
        <f>'[3]PUBLICAÇÃO| VISA CARD'!DZ11</f>
        <v>#REF!</v>
      </c>
      <c r="EB8" s="434" t="e">
        <f>'[3]PUBLICAÇÃO| VISA CARD'!EA11</f>
        <v>#REF!</v>
      </c>
      <c r="EC8" s="434" t="e">
        <f>'[3]PUBLICAÇÃO| VISA CARD'!EB11</f>
        <v>#REF!</v>
      </c>
      <c r="ED8" s="434" t="e">
        <f>'[3]PUBLICAÇÃO| VISA CARD'!EC11</f>
        <v>#REF!</v>
      </c>
      <c r="EE8" s="434" t="e">
        <f>'[3]PUBLICAÇÃO| VISA CARD'!ED11</f>
        <v>#REF!</v>
      </c>
      <c r="EF8" s="434" t="e">
        <f>'[3]PUBLICAÇÃO| VISA CARD'!EE11</f>
        <v>#REF!</v>
      </c>
      <c r="EG8" s="434" t="e">
        <f>'[3]PUBLICAÇÃO| VISA CARD'!EF11</f>
        <v>#REF!</v>
      </c>
      <c r="EH8" s="434" t="e">
        <f>'[3]PUBLICAÇÃO| VISA CARD'!EG11</f>
        <v>#REF!</v>
      </c>
      <c r="EI8" s="434" t="e">
        <f>'[3]PUBLICAÇÃO| VISA CARD'!EH11</f>
        <v>#REF!</v>
      </c>
      <c r="EJ8" s="434" t="e">
        <f>'[3]PUBLICAÇÃO| VISA CARD'!EI11</f>
        <v>#REF!</v>
      </c>
      <c r="EK8" s="434" t="e">
        <f>'[3]PUBLICAÇÃO| VISA CARD'!EJ11</f>
        <v>#REF!</v>
      </c>
      <c r="EL8" s="434" t="e">
        <f>'[3]PUBLICAÇÃO| VISA CARD'!EK11</f>
        <v>#REF!</v>
      </c>
      <c r="EM8" s="434" t="e">
        <f>'[3]PUBLICAÇÃO| VISA CARD'!EL11</f>
        <v>#REF!</v>
      </c>
      <c r="EN8" s="434" t="e">
        <f>'[3]PUBLICAÇÃO| VISA CARD'!EM11</f>
        <v>#REF!</v>
      </c>
      <c r="EO8" s="434" t="e">
        <f>'[3]PUBLICAÇÃO| VISA CARD'!EN11</f>
        <v>#REF!</v>
      </c>
      <c r="EP8" s="434" t="e">
        <f>'[3]PUBLICAÇÃO| VISA CARD'!EO11</f>
        <v>#REF!</v>
      </c>
      <c r="EQ8" s="434" t="e">
        <f>'[3]PUBLICAÇÃO| VISA CARD'!EP11</f>
        <v>#REF!</v>
      </c>
      <c r="ER8" s="434" t="e">
        <f>'[3]PUBLICAÇÃO| VISA CARD'!EQ11</f>
        <v>#REF!</v>
      </c>
      <c r="ES8" s="434" t="e">
        <f>'[3]PUBLICAÇÃO| VISA CARD'!ER11</f>
        <v>#REF!</v>
      </c>
      <c r="ET8" s="434" t="e">
        <f>'[3]PUBLICAÇÃO| VISA CARD'!ES11</f>
        <v>#REF!</v>
      </c>
      <c r="EU8" s="434">
        <f>'[3]PUBLICAÇÃO| VISA CARD'!ET11</f>
        <v>0</v>
      </c>
      <c r="EV8" s="434">
        <v>0</v>
      </c>
      <c r="EW8" s="434">
        <v>0</v>
      </c>
      <c r="EX8" s="434">
        <v>4</v>
      </c>
      <c r="EY8" s="434">
        <v>182</v>
      </c>
      <c r="EZ8" s="434">
        <v>882</v>
      </c>
      <c r="FA8" s="434">
        <v>1123</v>
      </c>
      <c r="FB8" s="434">
        <v>1419</v>
      </c>
      <c r="FC8" s="434">
        <v>2003</v>
      </c>
      <c r="FD8" s="434">
        <v>1750</v>
      </c>
      <c r="FE8" s="434">
        <v>1577</v>
      </c>
      <c r="FF8" s="434">
        <v>1827</v>
      </c>
      <c r="FG8" s="434">
        <v>2676</v>
      </c>
      <c r="FH8" s="434">
        <v>1902</v>
      </c>
      <c r="FI8" s="434">
        <v>1787</v>
      </c>
      <c r="FJ8" s="434">
        <v>1785</v>
      </c>
      <c r="FK8" s="434">
        <v>1873</v>
      </c>
      <c r="FL8" s="434">
        <v>1774</v>
      </c>
      <c r="FM8" s="434">
        <v>1771</v>
      </c>
      <c r="FN8" s="434">
        <v>1814</v>
      </c>
      <c r="FO8" s="434">
        <v>2026</v>
      </c>
      <c r="FP8" s="434">
        <v>1771</v>
      </c>
      <c r="FQ8" s="434">
        <v>1754</v>
      </c>
      <c r="FR8" s="434">
        <v>1772</v>
      </c>
      <c r="FS8" s="434">
        <v>1859</v>
      </c>
      <c r="FT8" s="434">
        <v>1861</v>
      </c>
      <c r="FU8" s="434">
        <v>1693</v>
      </c>
      <c r="FV8" s="434">
        <v>2085</v>
      </c>
      <c r="FW8" s="434">
        <v>1799</v>
      </c>
      <c r="FX8" s="434">
        <v>1541</v>
      </c>
      <c r="FY8" s="434">
        <v>2116</v>
      </c>
      <c r="FZ8" s="434">
        <v>1836</v>
      </c>
      <c r="GA8" s="434">
        <v>2444</v>
      </c>
      <c r="GB8" s="434">
        <v>2085</v>
      </c>
      <c r="GC8" s="434">
        <v>1765</v>
      </c>
      <c r="GD8" s="434">
        <v>1642</v>
      </c>
      <c r="GE8" s="434">
        <v>1772</v>
      </c>
      <c r="GF8" s="435">
        <v>2022</v>
      </c>
    </row>
    <row r="9" spans="1:1451" s="409" customFormat="1" ht="15" customHeight="1" x14ac:dyDescent="0.25">
      <c r="B9" s="420" t="s">
        <v>206</v>
      </c>
      <c r="C9" s="434" t="e">
        <f>'[3]PUBLICAÇÃO| VISA CARD'!B12</f>
        <v>#REF!</v>
      </c>
      <c r="D9" s="434" t="e">
        <f>'[3]PUBLICAÇÃO| VISA CARD'!C12</f>
        <v>#REF!</v>
      </c>
      <c r="E9" s="434" t="e">
        <f>'[3]PUBLICAÇÃO| VISA CARD'!D12</f>
        <v>#REF!</v>
      </c>
      <c r="F9" s="434" t="e">
        <f>'[3]PUBLICAÇÃO| VISA CARD'!E12</f>
        <v>#REF!</v>
      </c>
      <c r="G9" s="434" t="e">
        <f>'[3]PUBLICAÇÃO| VISA CARD'!F12</f>
        <v>#REF!</v>
      </c>
      <c r="H9" s="434" t="e">
        <f>'[3]PUBLICAÇÃO| VISA CARD'!G12</f>
        <v>#REF!</v>
      </c>
      <c r="I9" s="434" t="e">
        <f>'[3]PUBLICAÇÃO| VISA CARD'!H12</f>
        <v>#REF!</v>
      </c>
      <c r="J9" s="434" t="e">
        <f>'[3]PUBLICAÇÃO| VISA CARD'!I12</f>
        <v>#REF!</v>
      </c>
      <c r="K9" s="434" t="e">
        <f>'[3]PUBLICAÇÃO| VISA CARD'!J12</f>
        <v>#REF!</v>
      </c>
      <c r="L9" s="434" t="e">
        <f>'[3]PUBLICAÇÃO| VISA CARD'!K12</f>
        <v>#REF!</v>
      </c>
      <c r="M9" s="434" t="e">
        <f>'[3]PUBLICAÇÃO| VISA CARD'!L12</f>
        <v>#REF!</v>
      </c>
      <c r="N9" s="434" t="e">
        <f>'[3]PUBLICAÇÃO| VISA CARD'!M12</f>
        <v>#REF!</v>
      </c>
      <c r="O9" s="434" t="e">
        <f>'[3]PUBLICAÇÃO| VISA CARD'!N12</f>
        <v>#REF!</v>
      </c>
      <c r="P9" s="434" t="e">
        <f>'[3]PUBLICAÇÃO| VISA CARD'!O12</f>
        <v>#REF!</v>
      </c>
      <c r="Q9" s="434" t="e">
        <f>'[3]PUBLICAÇÃO| VISA CARD'!P12</f>
        <v>#REF!</v>
      </c>
      <c r="R9" s="434" t="e">
        <f>'[3]PUBLICAÇÃO| VISA CARD'!Q12</f>
        <v>#REF!</v>
      </c>
      <c r="S9" s="434" t="e">
        <f>'[3]PUBLICAÇÃO| VISA CARD'!R12</f>
        <v>#REF!</v>
      </c>
      <c r="T9" s="434" t="e">
        <f>'[3]PUBLICAÇÃO| VISA CARD'!S12</f>
        <v>#REF!</v>
      </c>
      <c r="U9" s="434" t="e">
        <f>'[3]PUBLICAÇÃO| VISA CARD'!T12</f>
        <v>#REF!</v>
      </c>
      <c r="V9" s="434" t="e">
        <f>'[3]PUBLICAÇÃO| VISA CARD'!U12</f>
        <v>#REF!</v>
      </c>
      <c r="W9" s="434" t="e">
        <f>'[3]PUBLICAÇÃO| VISA CARD'!V12</f>
        <v>#REF!</v>
      </c>
      <c r="X9" s="434" t="e">
        <f>'[3]PUBLICAÇÃO| VISA CARD'!W12</f>
        <v>#REF!</v>
      </c>
      <c r="Y9" s="434" t="e">
        <f>'[3]PUBLICAÇÃO| VISA CARD'!X12</f>
        <v>#REF!</v>
      </c>
      <c r="Z9" s="434" t="e">
        <f>'[3]PUBLICAÇÃO| VISA CARD'!Y12</f>
        <v>#REF!</v>
      </c>
      <c r="AA9" s="434" t="e">
        <f>'[3]PUBLICAÇÃO| VISA CARD'!Z12</f>
        <v>#REF!</v>
      </c>
      <c r="AB9" s="434" t="e">
        <f>'[3]PUBLICAÇÃO| VISA CARD'!AA12</f>
        <v>#REF!</v>
      </c>
      <c r="AC9" s="434" t="e">
        <f>'[3]PUBLICAÇÃO| VISA CARD'!AB12</f>
        <v>#REF!</v>
      </c>
      <c r="AD9" s="434" t="e">
        <f>'[3]PUBLICAÇÃO| VISA CARD'!AC12</f>
        <v>#REF!</v>
      </c>
      <c r="AE9" s="434" t="e">
        <f>'[3]PUBLICAÇÃO| VISA CARD'!AD12</f>
        <v>#REF!</v>
      </c>
      <c r="AF9" s="434" t="e">
        <f>'[3]PUBLICAÇÃO| VISA CARD'!AE12</f>
        <v>#REF!</v>
      </c>
      <c r="AG9" s="434" t="e">
        <f>'[3]PUBLICAÇÃO| VISA CARD'!AF12</f>
        <v>#REF!</v>
      </c>
      <c r="AH9" s="434" t="e">
        <f>'[3]PUBLICAÇÃO| VISA CARD'!AG12</f>
        <v>#REF!</v>
      </c>
      <c r="AI9" s="434" t="e">
        <f>'[3]PUBLICAÇÃO| VISA CARD'!AH12</f>
        <v>#REF!</v>
      </c>
      <c r="AJ9" s="434" t="e">
        <f>'[3]PUBLICAÇÃO| VISA CARD'!AI12</f>
        <v>#REF!</v>
      </c>
      <c r="AK9" s="434" t="e">
        <f>'[3]PUBLICAÇÃO| VISA CARD'!AJ12</f>
        <v>#REF!</v>
      </c>
      <c r="AL9" s="434" t="e">
        <f>'[3]PUBLICAÇÃO| VISA CARD'!AK12</f>
        <v>#REF!</v>
      </c>
      <c r="AM9" s="434" t="e">
        <f>'[3]PUBLICAÇÃO| VISA CARD'!AL12</f>
        <v>#REF!</v>
      </c>
      <c r="AN9" s="434" t="e">
        <f>'[3]PUBLICAÇÃO| VISA CARD'!AM12</f>
        <v>#REF!</v>
      </c>
      <c r="AO9" s="434" t="e">
        <f>'[3]PUBLICAÇÃO| VISA CARD'!AN12</f>
        <v>#REF!</v>
      </c>
      <c r="AP9" s="434" t="e">
        <f>'[3]PUBLICAÇÃO| VISA CARD'!AO12</f>
        <v>#REF!</v>
      </c>
      <c r="AQ9" s="434" t="e">
        <f>'[3]PUBLICAÇÃO| VISA CARD'!AP12</f>
        <v>#REF!</v>
      </c>
      <c r="AR9" s="434" t="e">
        <f>'[3]PUBLICAÇÃO| VISA CARD'!AQ12</f>
        <v>#REF!</v>
      </c>
      <c r="AS9" s="434" t="e">
        <f>'[3]PUBLICAÇÃO| VISA CARD'!AR12</f>
        <v>#REF!</v>
      </c>
      <c r="AT9" s="434" t="e">
        <f>'[3]PUBLICAÇÃO| VISA CARD'!AS12</f>
        <v>#REF!</v>
      </c>
      <c r="AU9" s="434" t="e">
        <f>'[3]PUBLICAÇÃO| VISA CARD'!AT12</f>
        <v>#REF!</v>
      </c>
      <c r="AV9" s="434" t="e">
        <f>'[3]PUBLICAÇÃO| VISA CARD'!AU12</f>
        <v>#REF!</v>
      </c>
      <c r="AW9" s="434" t="e">
        <f>'[3]PUBLICAÇÃO| VISA CARD'!AV12</f>
        <v>#REF!</v>
      </c>
      <c r="AX9" s="434" t="e">
        <f>'[3]PUBLICAÇÃO| VISA CARD'!AW12</f>
        <v>#REF!</v>
      </c>
      <c r="AY9" s="434" t="e">
        <f>'[3]PUBLICAÇÃO| VISA CARD'!AX12</f>
        <v>#REF!</v>
      </c>
      <c r="AZ9" s="434" t="e">
        <f>'[3]PUBLICAÇÃO| VISA CARD'!AY12</f>
        <v>#REF!</v>
      </c>
      <c r="BA9" s="434" t="e">
        <f>'[3]PUBLICAÇÃO| VISA CARD'!AZ12</f>
        <v>#REF!</v>
      </c>
      <c r="BB9" s="434" t="e">
        <f>'[3]PUBLICAÇÃO| VISA CARD'!BA12</f>
        <v>#REF!</v>
      </c>
      <c r="BC9" s="434" t="e">
        <f>'[3]PUBLICAÇÃO| VISA CARD'!BB12</f>
        <v>#REF!</v>
      </c>
      <c r="BD9" s="434" t="e">
        <f>'[3]PUBLICAÇÃO| VISA CARD'!BC12</f>
        <v>#REF!</v>
      </c>
      <c r="BE9" s="434" t="e">
        <f>'[3]PUBLICAÇÃO| VISA CARD'!BD12</f>
        <v>#REF!</v>
      </c>
      <c r="BF9" s="434" t="e">
        <f>'[3]PUBLICAÇÃO| VISA CARD'!BE12</f>
        <v>#REF!</v>
      </c>
      <c r="BG9" s="434" t="e">
        <f>'[3]PUBLICAÇÃO| VISA CARD'!BF12</f>
        <v>#REF!</v>
      </c>
      <c r="BH9" s="434" t="e">
        <f>'[3]PUBLICAÇÃO| VISA CARD'!BG12</f>
        <v>#REF!</v>
      </c>
      <c r="BI9" s="434" t="e">
        <f>'[3]PUBLICAÇÃO| VISA CARD'!BH12</f>
        <v>#REF!</v>
      </c>
      <c r="BJ9" s="434" t="e">
        <f>'[3]PUBLICAÇÃO| VISA CARD'!BI12</f>
        <v>#REF!</v>
      </c>
      <c r="BK9" s="434" t="e">
        <f>'[3]PUBLICAÇÃO| VISA CARD'!BJ12</f>
        <v>#REF!</v>
      </c>
      <c r="BL9" s="434" t="e">
        <f>'[3]PUBLICAÇÃO| VISA CARD'!BK12</f>
        <v>#REF!</v>
      </c>
      <c r="BM9" s="434" t="e">
        <f>'[3]PUBLICAÇÃO| VISA CARD'!BL12</f>
        <v>#REF!</v>
      </c>
      <c r="BN9" s="434" t="e">
        <f>'[3]PUBLICAÇÃO| VISA CARD'!BM12</f>
        <v>#REF!</v>
      </c>
      <c r="BO9" s="434" t="e">
        <f>'[3]PUBLICAÇÃO| VISA CARD'!BN12</f>
        <v>#REF!</v>
      </c>
      <c r="BP9" s="434" t="e">
        <f>'[3]PUBLICAÇÃO| VISA CARD'!BO12</f>
        <v>#REF!</v>
      </c>
      <c r="BQ9" s="434" t="e">
        <f>'[3]PUBLICAÇÃO| VISA CARD'!BP12</f>
        <v>#REF!</v>
      </c>
      <c r="BR9" s="434" t="e">
        <f>'[3]PUBLICAÇÃO| VISA CARD'!BQ12</f>
        <v>#REF!</v>
      </c>
      <c r="BS9" s="434" t="e">
        <f>'[3]PUBLICAÇÃO| VISA CARD'!BR12</f>
        <v>#REF!</v>
      </c>
      <c r="BT9" s="434" t="e">
        <f>'[3]PUBLICAÇÃO| VISA CARD'!BS12</f>
        <v>#REF!</v>
      </c>
      <c r="BU9" s="434" t="e">
        <f>'[3]PUBLICAÇÃO| VISA CARD'!BT12</f>
        <v>#REF!</v>
      </c>
      <c r="BV9" s="434" t="e">
        <f>'[3]PUBLICAÇÃO| VISA CARD'!BU12</f>
        <v>#REF!</v>
      </c>
      <c r="BW9" s="434" t="e">
        <f>'[3]PUBLICAÇÃO| VISA CARD'!BV12</f>
        <v>#REF!</v>
      </c>
      <c r="BX9" s="434" t="e">
        <f>'[3]PUBLICAÇÃO| VISA CARD'!BW12</f>
        <v>#REF!</v>
      </c>
      <c r="BY9" s="434" t="e">
        <f>'[3]PUBLICAÇÃO| VISA CARD'!BX12</f>
        <v>#REF!</v>
      </c>
      <c r="BZ9" s="434" t="e">
        <f>'[3]PUBLICAÇÃO| VISA CARD'!BY12</f>
        <v>#REF!</v>
      </c>
      <c r="CA9" s="434" t="e">
        <f>'[3]PUBLICAÇÃO| VISA CARD'!BZ12</f>
        <v>#REF!</v>
      </c>
      <c r="CB9" s="434" t="e">
        <f>'[3]PUBLICAÇÃO| VISA CARD'!CA12</f>
        <v>#REF!</v>
      </c>
      <c r="CC9" s="434" t="e">
        <f>'[3]PUBLICAÇÃO| VISA CARD'!CB12</f>
        <v>#REF!</v>
      </c>
      <c r="CD9" s="434" t="e">
        <f>'[3]PUBLICAÇÃO| VISA CARD'!CC12</f>
        <v>#REF!</v>
      </c>
      <c r="CE9" s="434" t="e">
        <f>'[3]PUBLICAÇÃO| VISA CARD'!CD12</f>
        <v>#REF!</v>
      </c>
      <c r="CF9" s="434" t="e">
        <f>'[3]PUBLICAÇÃO| VISA CARD'!CE12</f>
        <v>#REF!</v>
      </c>
      <c r="CG9" s="434" t="e">
        <f>'[3]PUBLICAÇÃO| VISA CARD'!CF12</f>
        <v>#REF!</v>
      </c>
      <c r="CH9" s="434" t="e">
        <f>'[3]PUBLICAÇÃO| VISA CARD'!CG12</f>
        <v>#REF!</v>
      </c>
      <c r="CI9" s="434" t="e">
        <f>'[3]PUBLICAÇÃO| VISA CARD'!CH12</f>
        <v>#REF!</v>
      </c>
      <c r="CJ9" s="434" t="e">
        <f>'[3]PUBLICAÇÃO| VISA CARD'!CI12</f>
        <v>#REF!</v>
      </c>
      <c r="CK9" s="434" t="e">
        <f>'[3]PUBLICAÇÃO| VISA CARD'!CJ12</f>
        <v>#REF!</v>
      </c>
      <c r="CL9" s="434" t="e">
        <f>'[3]PUBLICAÇÃO| VISA CARD'!CK12</f>
        <v>#REF!</v>
      </c>
      <c r="CM9" s="434" t="e">
        <f>'[3]PUBLICAÇÃO| VISA CARD'!CL12</f>
        <v>#REF!</v>
      </c>
      <c r="CN9" s="434" t="e">
        <f>'[3]PUBLICAÇÃO| VISA CARD'!CM12</f>
        <v>#REF!</v>
      </c>
      <c r="CO9" s="434" t="e">
        <f>'[3]PUBLICAÇÃO| VISA CARD'!CN12</f>
        <v>#REF!</v>
      </c>
      <c r="CP9" s="434" t="e">
        <f>'[3]PUBLICAÇÃO| VISA CARD'!CO12</f>
        <v>#REF!</v>
      </c>
      <c r="CQ9" s="434" t="e">
        <f>'[3]PUBLICAÇÃO| VISA CARD'!CP12</f>
        <v>#REF!</v>
      </c>
      <c r="CR9" s="434" t="e">
        <f>'[3]PUBLICAÇÃO| VISA CARD'!CQ12</f>
        <v>#REF!</v>
      </c>
      <c r="CS9" s="434" t="e">
        <f>'[3]PUBLICAÇÃO| VISA CARD'!CR12</f>
        <v>#REF!</v>
      </c>
      <c r="CT9" s="434" t="e">
        <f>'[3]PUBLICAÇÃO| VISA CARD'!CS12</f>
        <v>#REF!</v>
      </c>
      <c r="CU9" s="434" t="e">
        <f>'[3]PUBLICAÇÃO| VISA CARD'!CT12</f>
        <v>#REF!</v>
      </c>
      <c r="CV9" s="434" t="e">
        <f>'[3]PUBLICAÇÃO| VISA CARD'!CU12</f>
        <v>#REF!</v>
      </c>
      <c r="CW9" s="434" t="e">
        <f>'[3]PUBLICAÇÃO| VISA CARD'!CV12</f>
        <v>#REF!</v>
      </c>
      <c r="CX9" s="434" t="e">
        <f>'[3]PUBLICAÇÃO| VISA CARD'!CW12</f>
        <v>#REF!</v>
      </c>
      <c r="CY9" s="434" t="e">
        <f>'[3]PUBLICAÇÃO| VISA CARD'!CX12</f>
        <v>#REF!</v>
      </c>
      <c r="CZ9" s="434" t="e">
        <f>'[3]PUBLICAÇÃO| VISA CARD'!CY12</f>
        <v>#REF!</v>
      </c>
      <c r="DA9" s="434" t="e">
        <f>'[3]PUBLICAÇÃO| VISA CARD'!CZ12</f>
        <v>#REF!</v>
      </c>
      <c r="DB9" s="434" t="e">
        <f>'[3]PUBLICAÇÃO| VISA CARD'!DA12</f>
        <v>#REF!</v>
      </c>
      <c r="DC9" s="434" t="e">
        <f>'[3]PUBLICAÇÃO| VISA CARD'!DB12</f>
        <v>#REF!</v>
      </c>
      <c r="DD9" s="434" t="e">
        <f>'[3]PUBLICAÇÃO| VISA CARD'!DC12</f>
        <v>#REF!</v>
      </c>
      <c r="DE9" s="434" t="e">
        <f>'[3]PUBLICAÇÃO| VISA CARD'!DD12</f>
        <v>#REF!</v>
      </c>
      <c r="DF9" s="434" t="e">
        <f>'[3]PUBLICAÇÃO| VISA CARD'!DE12</f>
        <v>#REF!</v>
      </c>
      <c r="DG9" s="434" t="e">
        <f>'[3]PUBLICAÇÃO| VISA CARD'!DF12</f>
        <v>#REF!</v>
      </c>
      <c r="DH9" s="434" t="e">
        <f>'[3]PUBLICAÇÃO| VISA CARD'!DG12</f>
        <v>#REF!</v>
      </c>
      <c r="DI9" s="434" t="e">
        <f>'[3]PUBLICAÇÃO| VISA CARD'!DH12</f>
        <v>#REF!</v>
      </c>
      <c r="DJ9" s="434" t="e">
        <f>'[3]PUBLICAÇÃO| VISA CARD'!DI12</f>
        <v>#REF!</v>
      </c>
      <c r="DK9" s="434" t="e">
        <f>'[3]PUBLICAÇÃO| VISA CARD'!DJ12</f>
        <v>#REF!</v>
      </c>
      <c r="DL9" s="434" t="e">
        <f>'[3]PUBLICAÇÃO| VISA CARD'!DK12</f>
        <v>#REF!</v>
      </c>
      <c r="DM9" s="434" t="e">
        <f>'[3]PUBLICAÇÃO| VISA CARD'!DL12</f>
        <v>#REF!</v>
      </c>
      <c r="DN9" s="434" t="e">
        <f>'[3]PUBLICAÇÃO| VISA CARD'!DM12</f>
        <v>#REF!</v>
      </c>
      <c r="DO9" s="434" t="e">
        <f>'[3]PUBLICAÇÃO| VISA CARD'!DN12</f>
        <v>#REF!</v>
      </c>
      <c r="DP9" s="434" t="e">
        <f>'[3]PUBLICAÇÃO| VISA CARD'!DO12</f>
        <v>#REF!</v>
      </c>
      <c r="DQ9" s="434" t="e">
        <f>'[3]PUBLICAÇÃO| VISA CARD'!DP12</f>
        <v>#REF!</v>
      </c>
      <c r="DR9" s="434" t="e">
        <f>'[3]PUBLICAÇÃO| VISA CARD'!DQ12</f>
        <v>#REF!</v>
      </c>
      <c r="DS9" s="434" t="e">
        <f>'[3]PUBLICAÇÃO| VISA CARD'!DR12</f>
        <v>#REF!</v>
      </c>
      <c r="DT9" s="434" t="e">
        <f>'[3]PUBLICAÇÃO| VISA CARD'!DS12</f>
        <v>#REF!</v>
      </c>
      <c r="DU9" s="434" t="e">
        <f>'[3]PUBLICAÇÃO| VISA CARD'!DT12</f>
        <v>#REF!</v>
      </c>
      <c r="DV9" s="434" t="e">
        <f>'[3]PUBLICAÇÃO| VISA CARD'!DU12</f>
        <v>#REF!</v>
      </c>
      <c r="DW9" s="434" t="e">
        <f>'[3]PUBLICAÇÃO| VISA CARD'!DV12</f>
        <v>#REF!</v>
      </c>
      <c r="DX9" s="434" t="e">
        <f>'[3]PUBLICAÇÃO| VISA CARD'!DW12</f>
        <v>#REF!</v>
      </c>
      <c r="DY9" s="434" t="e">
        <f>'[3]PUBLICAÇÃO| VISA CARD'!DX12</f>
        <v>#REF!</v>
      </c>
      <c r="DZ9" s="434" t="e">
        <f>'[3]PUBLICAÇÃO| VISA CARD'!DY12</f>
        <v>#REF!</v>
      </c>
      <c r="EA9" s="434" t="e">
        <f>'[3]PUBLICAÇÃO| VISA CARD'!DZ12</f>
        <v>#REF!</v>
      </c>
      <c r="EB9" s="434" t="e">
        <f>'[3]PUBLICAÇÃO| VISA CARD'!EA12</f>
        <v>#REF!</v>
      </c>
      <c r="EC9" s="434" t="e">
        <f>'[3]PUBLICAÇÃO| VISA CARD'!EB12</f>
        <v>#REF!</v>
      </c>
      <c r="ED9" s="434" t="e">
        <f>'[3]PUBLICAÇÃO| VISA CARD'!EC12</f>
        <v>#REF!</v>
      </c>
      <c r="EE9" s="434" t="e">
        <f>'[3]PUBLICAÇÃO| VISA CARD'!ED12</f>
        <v>#REF!</v>
      </c>
      <c r="EF9" s="434" t="e">
        <f>'[3]PUBLICAÇÃO| VISA CARD'!EE12</f>
        <v>#REF!</v>
      </c>
      <c r="EG9" s="434" t="e">
        <f>'[3]PUBLICAÇÃO| VISA CARD'!EF12</f>
        <v>#REF!</v>
      </c>
      <c r="EH9" s="434" t="e">
        <f>'[3]PUBLICAÇÃO| VISA CARD'!EG12</f>
        <v>#REF!</v>
      </c>
      <c r="EI9" s="434" t="e">
        <f>'[3]PUBLICAÇÃO| VISA CARD'!EH12</f>
        <v>#REF!</v>
      </c>
      <c r="EJ9" s="434" t="e">
        <f>'[3]PUBLICAÇÃO| VISA CARD'!EI12</f>
        <v>#REF!</v>
      </c>
      <c r="EK9" s="434" t="e">
        <f>'[3]PUBLICAÇÃO| VISA CARD'!EJ12</f>
        <v>#REF!</v>
      </c>
      <c r="EL9" s="434" t="e">
        <f>'[3]PUBLICAÇÃO| VISA CARD'!EK12</f>
        <v>#REF!</v>
      </c>
      <c r="EM9" s="434" t="e">
        <f>'[3]PUBLICAÇÃO| VISA CARD'!EL12</f>
        <v>#REF!</v>
      </c>
      <c r="EN9" s="434" t="e">
        <f>'[3]PUBLICAÇÃO| VISA CARD'!EM12</f>
        <v>#REF!</v>
      </c>
      <c r="EO9" s="434" t="e">
        <f>'[3]PUBLICAÇÃO| VISA CARD'!EN12</f>
        <v>#REF!</v>
      </c>
      <c r="EP9" s="434" t="e">
        <f>'[3]PUBLICAÇÃO| VISA CARD'!EO12</f>
        <v>#REF!</v>
      </c>
      <c r="EQ9" s="434" t="e">
        <f>'[3]PUBLICAÇÃO| VISA CARD'!EP12</f>
        <v>#REF!</v>
      </c>
      <c r="ER9" s="434" t="e">
        <f>'[3]PUBLICAÇÃO| VISA CARD'!EQ12</f>
        <v>#REF!</v>
      </c>
      <c r="ES9" s="434" t="e">
        <f>'[3]PUBLICAÇÃO| VISA CARD'!ER12</f>
        <v>#REF!</v>
      </c>
      <c r="ET9" s="434" t="e">
        <f>'[3]PUBLICAÇÃO| VISA CARD'!ES12</f>
        <v>#REF!</v>
      </c>
      <c r="EU9" s="434">
        <f>'[3]PUBLICAÇÃO| VISA CARD'!ET12</f>
        <v>0</v>
      </c>
      <c r="EV9" s="434">
        <v>0</v>
      </c>
      <c r="EW9" s="434">
        <v>0</v>
      </c>
      <c r="EX9" s="434">
        <v>0.75</v>
      </c>
      <c r="EY9" s="434">
        <v>230.45</v>
      </c>
      <c r="EZ9" s="434">
        <v>1194.2</v>
      </c>
      <c r="FA9" s="434">
        <v>1462.8</v>
      </c>
      <c r="FB9" s="434">
        <v>1794.65</v>
      </c>
      <c r="FC9" s="434">
        <v>2542.8000000000002</v>
      </c>
      <c r="FD9" s="434">
        <v>2219.15</v>
      </c>
      <c r="FE9" s="434">
        <v>2037</v>
      </c>
      <c r="FF9" s="434">
        <v>2371.15</v>
      </c>
      <c r="FG9" s="434">
        <v>3544.95</v>
      </c>
      <c r="FH9" s="434">
        <v>2539.4499999999998</v>
      </c>
      <c r="FI9" s="434">
        <v>2338.75</v>
      </c>
      <c r="FJ9" s="434">
        <v>2367.4499999999998</v>
      </c>
      <c r="FK9" s="434">
        <v>2446.5</v>
      </c>
      <c r="FL9" s="434">
        <v>2363.5</v>
      </c>
      <c r="FM9" s="434">
        <v>2359</v>
      </c>
      <c r="FN9" s="434">
        <v>2390.3000000000002</v>
      </c>
      <c r="FO9" s="434">
        <v>2733.15</v>
      </c>
      <c r="FP9" s="434">
        <v>2339.4499999999998</v>
      </c>
      <c r="FQ9" s="434">
        <v>2283.8000000000002</v>
      </c>
      <c r="FR9" s="434">
        <v>2321.3000000000002</v>
      </c>
      <c r="FS9" s="434">
        <v>2458.4499999999998</v>
      </c>
      <c r="FT9" s="434">
        <v>2446.6</v>
      </c>
      <c r="FU9" s="434">
        <v>2255.1999999999998</v>
      </c>
      <c r="FV9" s="434">
        <v>2729.4</v>
      </c>
      <c r="FW9" s="434">
        <v>2389.9499999999998</v>
      </c>
      <c r="FX9" s="434">
        <v>2022.75</v>
      </c>
      <c r="FY9" s="434">
        <v>2742.85</v>
      </c>
      <c r="FZ9" s="434">
        <v>2361.6</v>
      </c>
      <c r="GA9" s="434">
        <v>3143.85</v>
      </c>
      <c r="GB9" s="434">
        <v>2724.05</v>
      </c>
      <c r="GC9" s="434">
        <v>2322.3000000000002</v>
      </c>
      <c r="GD9" s="434">
        <v>2119.65</v>
      </c>
      <c r="GE9" s="434">
        <v>2296.6</v>
      </c>
      <c r="GF9" s="435">
        <v>2623.65</v>
      </c>
    </row>
    <row r="10" spans="1:1451" s="409" customFormat="1" ht="15" customHeight="1" x14ac:dyDescent="0.25">
      <c r="B10" s="419" t="s">
        <v>207</v>
      </c>
      <c r="C10" s="434"/>
      <c r="D10" s="434"/>
      <c r="E10" s="434"/>
      <c r="F10" s="434"/>
      <c r="G10" s="434"/>
      <c r="H10" s="434"/>
      <c r="I10" s="434"/>
      <c r="J10" s="434"/>
      <c r="K10" s="434"/>
      <c r="L10" s="434"/>
      <c r="M10" s="434"/>
      <c r="N10" s="434"/>
      <c r="O10" s="434"/>
      <c r="P10" s="434"/>
      <c r="Q10" s="434"/>
      <c r="R10" s="434"/>
      <c r="S10" s="434"/>
      <c r="T10" s="434"/>
      <c r="U10" s="434"/>
      <c r="V10" s="434"/>
      <c r="W10" s="434"/>
      <c r="X10" s="434"/>
      <c r="Y10" s="434"/>
      <c r="Z10" s="434"/>
      <c r="AA10" s="434"/>
      <c r="AB10" s="434"/>
      <c r="AC10" s="434"/>
      <c r="AD10" s="434"/>
      <c r="AE10" s="434"/>
      <c r="AF10" s="434"/>
      <c r="AG10" s="434"/>
      <c r="AH10" s="434"/>
      <c r="AI10" s="434"/>
      <c r="AJ10" s="434"/>
      <c r="AK10" s="434"/>
      <c r="AL10" s="434"/>
      <c r="AM10" s="434"/>
      <c r="AN10" s="434"/>
      <c r="AO10" s="434"/>
      <c r="AP10" s="434"/>
      <c r="AQ10" s="434"/>
      <c r="AR10" s="434"/>
      <c r="AS10" s="434"/>
      <c r="AT10" s="434"/>
      <c r="AU10" s="434"/>
      <c r="AV10" s="434"/>
      <c r="AW10" s="434"/>
      <c r="AX10" s="434"/>
      <c r="AY10" s="434"/>
      <c r="AZ10" s="434"/>
      <c r="BA10" s="434"/>
      <c r="BB10" s="434"/>
      <c r="BC10" s="434"/>
      <c r="BD10" s="434"/>
      <c r="BE10" s="434"/>
      <c r="BF10" s="434"/>
      <c r="BG10" s="434"/>
      <c r="BH10" s="434"/>
      <c r="BI10" s="434"/>
      <c r="BJ10" s="434"/>
      <c r="BK10" s="434"/>
      <c r="BL10" s="434"/>
      <c r="BM10" s="434"/>
      <c r="BN10" s="434"/>
      <c r="BO10" s="434"/>
      <c r="BP10" s="434"/>
      <c r="BQ10" s="434"/>
      <c r="BR10" s="434"/>
      <c r="BS10" s="434"/>
      <c r="BT10" s="434"/>
      <c r="BU10" s="434"/>
      <c r="BV10" s="434"/>
      <c r="BW10" s="434"/>
      <c r="BX10" s="434"/>
      <c r="BY10" s="434"/>
      <c r="BZ10" s="434"/>
      <c r="CA10" s="434"/>
      <c r="CB10" s="434"/>
      <c r="CC10" s="434"/>
      <c r="CD10" s="434"/>
      <c r="CE10" s="434"/>
      <c r="CF10" s="434"/>
      <c r="CG10" s="434"/>
      <c r="CH10" s="434"/>
      <c r="CI10" s="434"/>
      <c r="CJ10" s="434"/>
      <c r="CK10" s="434"/>
      <c r="CL10" s="434"/>
      <c r="CM10" s="434"/>
      <c r="CN10" s="434"/>
      <c r="CO10" s="434"/>
      <c r="CP10" s="434"/>
      <c r="CQ10" s="434"/>
      <c r="CR10" s="434"/>
      <c r="CS10" s="434"/>
      <c r="CT10" s="434"/>
      <c r="CU10" s="434"/>
      <c r="CV10" s="434"/>
      <c r="CW10" s="434"/>
      <c r="CX10" s="434"/>
      <c r="CY10" s="434"/>
      <c r="CZ10" s="434"/>
      <c r="DA10" s="434"/>
      <c r="DB10" s="434"/>
      <c r="DC10" s="434"/>
      <c r="DD10" s="434"/>
      <c r="DE10" s="434"/>
      <c r="DF10" s="434"/>
      <c r="DG10" s="434"/>
      <c r="DH10" s="434"/>
      <c r="DI10" s="434"/>
      <c r="DJ10" s="434"/>
      <c r="DK10" s="434"/>
      <c r="DL10" s="434"/>
      <c r="DM10" s="434"/>
      <c r="DN10" s="434"/>
      <c r="DO10" s="434"/>
      <c r="DP10" s="434"/>
      <c r="DQ10" s="434"/>
      <c r="DR10" s="434"/>
      <c r="DS10" s="434"/>
      <c r="DT10" s="434"/>
      <c r="DU10" s="434"/>
      <c r="DV10" s="434"/>
      <c r="DW10" s="434"/>
      <c r="DX10" s="434"/>
      <c r="DY10" s="434"/>
      <c r="DZ10" s="434"/>
      <c r="EA10" s="434"/>
      <c r="EB10" s="434"/>
      <c r="EC10" s="434"/>
      <c r="ED10" s="434"/>
      <c r="EE10" s="434"/>
      <c r="EF10" s="434"/>
      <c r="EG10" s="434"/>
      <c r="EH10" s="434"/>
      <c r="EI10" s="434"/>
      <c r="EJ10" s="434"/>
      <c r="EK10" s="434"/>
      <c r="EL10" s="434"/>
      <c r="EM10" s="434"/>
      <c r="EN10" s="434"/>
      <c r="EO10" s="434"/>
      <c r="EP10" s="434"/>
      <c r="EQ10" s="434"/>
      <c r="ER10" s="434"/>
      <c r="ES10" s="434"/>
      <c r="ET10" s="434"/>
      <c r="EU10" s="434"/>
      <c r="EV10" s="434"/>
      <c r="EW10" s="434"/>
      <c r="EX10" s="434"/>
      <c r="EY10" s="434"/>
      <c r="EZ10" s="434"/>
      <c r="FA10" s="434"/>
      <c r="FB10" s="434"/>
      <c r="FC10" s="434"/>
      <c r="FD10" s="434"/>
      <c r="FE10" s="434"/>
      <c r="FF10" s="434"/>
      <c r="FG10" s="434"/>
      <c r="FH10" s="434"/>
      <c r="FI10" s="434"/>
      <c r="FJ10" s="434"/>
      <c r="FK10" s="434"/>
      <c r="FL10" s="434"/>
      <c r="FM10" s="434"/>
      <c r="FN10" s="434"/>
      <c r="FO10" s="434"/>
      <c r="FP10" s="434"/>
      <c r="FQ10" s="434"/>
      <c r="FR10" s="434"/>
      <c r="FS10" s="434"/>
      <c r="FT10" s="434"/>
      <c r="FU10" s="434"/>
      <c r="FV10" s="434"/>
      <c r="FW10" s="434"/>
      <c r="FX10" s="434"/>
      <c r="FY10" s="434"/>
      <c r="FZ10" s="434"/>
      <c r="GA10" s="434"/>
      <c r="GB10" s="434"/>
      <c r="GC10" s="434"/>
      <c r="GD10" s="434"/>
      <c r="GE10" s="434"/>
      <c r="GF10" s="435"/>
    </row>
    <row r="11" spans="1:1451" s="409" customFormat="1" ht="13.5" customHeight="1" x14ac:dyDescent="0.25">
      <c r="B11" s="420" t="s">
        <v>57</v>
      </c>
      <c r="C11" s="434" t="e">
        <f>'[3]PUBLICAÇÃO| VISA CARD'!B14</f>
        <v>#REF!</v>
      </c>
      <c r="D11" s="434" t="e">
        <f>'[3]PUBLICAÇÃO| VISA CARD'!C14</f>
        <v>#REF!</v>
      </c>
      <c r="E11" s="434" t="e">
        <f>'[3]PUBLICAÇÃO| VISA CARD'!D14</f>
        <v>#REF!</v>
      </c>
      <c r="F11" s="434" t="e">
        <f>'[3]PUBLICAÇÃO| VISA CARD'!E14</f>
        <v>#REF!</v>
      </c>
      <c r="G11" s="434" t="e">
        <f>'[3]PUBLICAÇÃO| VISA CARD'!F14</f>
        <v>#REF!</v>
      </c>
      <c r="H11" s="434" t="e">
        <f>'[3]PUBLICAÇÃO| VISA CARD'!G14</f>
        <v>#REF!</v>
      </c>
      <c r="I11" s="434" t="e">
        <f>'[3]PUBLICAÇÃO| VISA CARD'!H14</f>
        <v>#REF!</v>
      </c>
      <c r="J11" s="434" t="e">
        <f>'[3]PUBLICAÇÃO| VISA CARD'!I14</f>
        <v>#REF!</v>
      </c>
      <c r="K11" s="434" t="e">
        <f>'[3]PUBLICAÇÃO| VISA CARD'!J14</f>
        <v>#REF!</v>
      </c>
      <c r="L11" s="434" t="e">
        <f>'[3]PUBLICAÇÃO| VISA CARD'!K14</f>
        <v>#REF!</v>
      </c>
      <c r="M11" s="434" t="e">
        <f>'[3]PUBLICAÇÃO| VISA CARD'!L14</f>
        <v>#REF!</v>
      </c>
      <c r="N11" s="434" t="e">
        <f>'[3]PUBLICAÇÃO| VISA CARD'!M14</f>
        <v>#REF!</v>
      </c>
      <c r="O11" s="434" t="e">
        <f>'[3]PUBLICAÇÃO| VISA CARD'!N14</f>
        <v>#REF!</v>
      </c>
      <c r="P11" s="434" t="e">
        <f>'[3]PUBLICAÇÃO| VISA CARD'!O14</f>
        <v>#REF!</v>
      </c>
      <c r="Q11" s="434" t="e">
        <f>'[3]PUBLICAÇÃO| VISA CARD'!P14</f>
        <v>#REF!</v>
      </c>
      <c r="R11" s="434" t="e">
        <f>'[3]PUBLICAÇÃO| VISA CARD'!Q14</f>
        <v>#REF!</v>
      </c>
      <c r="S11" s="434" t="e">
        <f>'[3]PUBLICAÇÃO| VISA CARD'!R14</f>
        <v>#REF!</v>
      </c>
      <c r="T11" s="434" t="e">
        <f>'[3]PUBLICAÇÃO| VISA CARD'!S14</f>
        <v>#REF!</v>
      </c>
      <c r="U11" s="434" t="e">
        <f>'[3]PUBLICAÇÃO| VISA CARD'!T14</f>
        <v>#REF!</v>
      </c>
      <c r="V11" s="434" t="e">
        <f>'[3]PUBLICAÇÃO| VISA CARD'!U14</f>
        <v>#REF!</v>
      </c>
      <c r="W11" s="434" t="e">
        <f>'[3]PUBLICAÇÃO| VISA CARD'!V14</f>
        <v>#REF!</v>
      </c>
      <c r="X11" s="434" t="e">
        <f>'[3]PUBLICAÇÃO| VISA CARD'!W14</f>
        <v>#REF!</v>
      </c>
      <c r="Y11" s="434" t="e">
        <f>'[3]PUBLICAÇÃO| VISA CARD'!X14</f>
        <v>#REF!</v>
      </c>
      <c r="Z11" s="434" t="e">
        <f>'[3]PUBLICAÇÃO| VISA CARD'!Y14</f>
        <v>#REF!</v>
      </c>
      <c r="AA11" s="434" t="e">
        <f>'[3]PUBLICAÇÃO| VISA CARD'!Z14</f>
        <v>#REF!</v>
      </c>
      <c r="AB11" s="434" t="e">
        <f>'[3]PUBLICAÇÃO| VISA CARD'!AA14</f>
        <v>#REF!</v>
      </c>
      <c r="AC11" s="434" t="e">
        <f>'[3]PUBLICAÇÃO| VISA CARD'!AB14</f>
        <v>#REF!</v>
      </c>
      <c r="AD11" s="434" t="e">
        <f>'[3]PUBLICAÇÃO| VISA CARD'!AC14</f>
        <v>#REF!</v>
      </c>
      <c r="AE11" s="434" t="e">
        <f>'[3]PUBLICAÇÃO| VISA CARD'!AD14</f>
        <v>#REF!</v>
      </c>
      <c r="AF11" s="434" t="e">
        <f>'[3]PUBLICAÇÃO| VISA CARD'!AE14</f>
        <v>#REF!</v>
      </c>
      <c r="AG11" s="434" t="e">
        <f>'[3]PUBLICAÇÃO| VISA CARD'!AF14</f>
        <v>#REF!</v>
      </c>
      <c r="AH11" s="434" t="e">
        <f>'[3]PUBLICAÇÃO| VISA CARD'!AG14</f>
        <v>#REF!</v>
      </c>
      <c r="AI11" s="434" t="e">
        <f>'[3]PUBLICAÇÃO| VISA CARD'!AH14</f>
        <v>#REF!</v>
      </c>
      <c r="AJ11" s="434" t="e">
        <f>'[3]PUBLICAÇÃO| VISA CARD'!AI14</f>
        <v>#REF!</v>
      </c>
      <c r="AK11" s="434" t="e">
        <f>'[3]PUBLICAÇÃO| VISA CARD'!AJ14</f>
        <v>#REF!</v>
      </c>
      <c r="AL11" s="434" t="e">
        <f>'[3]PUBLICAÇÃO| VISA CARD'!AK14</f>
        <v>#REF!</v>
      </c>
      <c r="AM11" s="434" t="e">
        <f>'[3]PUBLICAÇÃO| VISA CARD'!AL14</f>
        <v>#REF!</v>
      </c>
      <c r="AN11" s="434" t="e">
        <f>'[3]PUBLICAÇÃO| VISA CARD'!AM14</f>
        <v>#REF!</v>
      </c>
      <c r="AO11" s="434" t="e">
        <f>'[3]PUBLICAÇÃO| VISA CARD'!AN14</f>
        <v>#REF!</v>
      </c>
      <c r="AP11" s="434" t="e">
        <f>'[3]PUBLICAÇÃO| VISA CARD'!AO14</f>
        <v>#REF!</v>
      </c>
      <c r="AQ11" s="434" t="e">
        <f>'[3]PUBLICAÇÃO| VISA CARD'!AP14</f>
        <v>#REF!</v>
      </c>
      <c r="AR11" s="434" t="e">
        <f>'[3]PUBLICAÇÃO| VISA CARD'!AQ14</f>
        <v>#REF!</v>
      </c>
      <c r="AS11" s="434" t="e">
        <f>'[3]PUBLICAÇÃO| VISA CARD'!AR14</f>
        <v>#REF!</v>
      </c>
      <c r="AT11" s="434" t="e">
        <f>'[3]PUBLICAÇÃO| VISA CARD'!AS14</f>
        <v>#REF!</v>
      </c>
      <c r="AU11" s="434" t="e">
        <f>'[3]PUBLICAÇÃO| VISA CARD'!AT14</f>
        <v>#REF!</v>
      </c>
      <c r="AV11" s="434" t="e">
        <f>'[3]PUBLICAÇÃO| VISA CARD'!AU14</f>
        <v>#REF!</v>
      </c>
      <c r="AW11" s="434" t="e">
        <f>'[3]PUBLICAÇÃO| VISA CARD'!AV14</f>
        <v>#REF!</v>
      </c>
      <c r="AX11" s="434" t="e">
        <f>'[3]PUBLICAÇÃO| VISA CARD'!AW14</f>
        <v>#REF!</v>
      </c>
      <c r="AY11" s="434" t="e">
        <f>'[3]PUBLICAÇÃO| VISA CARD'!AX14</f>
        <v>#REF!</v>
      </c>
      <c r="AZ11" s="434" t="e">
        <f>'[3]PUBLICAÇÃO| VISA CARD'!AY14</f>
        <v>#REF!</v>
      </c>
      <c r="BA11" s="434" t="e">
        <f>'[3]PUBLICAÇÃO| VISA CARD'!AZ14</f>
        <v>#REF!</v>
      </c>
      <c r="BB11" s="434" t="e">
        <f>'[3]PUBLICAÇÃO| VISA CARD'!BA14</f>
        <v>#REF!</v>
      </c>
      <c r="BC11" s="434" t="e">
        <f>'[3]PUBLICAÇÃO| VISA CARD'!BB14</f>
        <v>#REF!</v>
      </c>
      <c r="BD11" s="434" t="e">
        <f>'[3]PUBLICAÇÃO| VISA CARD'!BC14</f>
        <v>#REF!</v>
      </c>
      <c r="BE11" s="434" t="e">
        <f>'[3]PUBLICAÇÃO| VISA CARD'!BD14</f>
        <v>#REF!</v>
      </c>
      <c r="BF11" s="434" t="e">
        <f>'[3]PUBLICAÇÃO| VISA CARD'!BE14</f>
        <v>#REF!</v>
      </c>
      <c r="BG11" s="434" t="e">
        <f>'[3]PUBLICAÇÃO| VISA CARD'!BF14</f>
        <v>#REF!</v>
      </c>
      <c r="BH11" s="434" t="e">
        <f>'[3]PUBLICAÇÃO| VISA CARD'!BG14</f>
        <v>#REF!</v>
      </c>
      <c r="BI11" s="434" t="e">
        <f>'[3]PUBLICAÇÃO| VISA CARD'!BH14</f>
        <v>#REF!</v>
      </c>
      <c r="BJ11" s="434" t="e">
        <f>'[3]PUBLICAÇÃO| VISA CARD'!BI14</f>
        <v>#REF!</v>
      </c>
      <c r="BK11" s="434" t="e">
        <f>'[3]PUBLICAÇÃO| VISA CARD'!BJ14</f>
        <v>#REF!</v>
      </c>
      <c r="BL11" s="434" t="e">
        <f>'[3]PUBLICAÇÃO| VISA CARD'!BK14</f>
        <v>#REF!</v>
      </c>
      <c r="BM11" s="434" t="e">
        <f>'[3]PUBLICAÇÃO| VISA CARD'!BL14</f>
        <v>#REF!</v>
      </c>
      <c r="BN11" s="434" t="e">
        <f>'[3]PUBLICAÇÃO| VISA CARD'!BM14</f>
        <v>#REF!</v>
      </c>
      <c r="BO11" s="434" t="e">
        <f>'[3]PUBLICAÇÃO| VISA CARD'!BN14</f>
        <v>#REF!</v>
      </c>
      <c r="BP11" s="434" t="e">
        <f>'[3]PUBLICAÇÃO| VISA CARD'!BO14</f>
        <v>#REF!</v>
      </c>
      <c r="BQ11" s="434" t="e">
        <f>'[3]PUBLICAÇÃO| VISA CARD'!BP14</f>
        <v>#REF!</v>
      </c>
      <c r="BR11" s="434" t="e">
        <f>'[3]PUBLICAÇÃO| VISA CARD'!BQ14</f>
        <v>#REF!</v>
      </c>
      <c r="BS11" s="434" t="e">
        <f>'[3]PUBLICAÇÃO| VISA CARD'!BR14</f>
        <v>#REF!</v>
      </c>
      <c r="BT11" s="434" t="e">
        <f>'[3]PUBLICAÇÃO| VISA CARD'!BS14</f>
        <v>#REF!</v>
      </c>
      <c r="BU11" s="434" t="e">
        <f>'[3]PUBLICAÇÃO| VISA CARD'!BT14</f>
        <v>#REF!</v>
      </c>
      <c r="BV11" s="434" t="e">
        <f>'[3]PUBLICAÇÃO| VISA CARD'!BU14</f>
        <v>#REF!</v>
      </c>
      <c r="BW11" s="434" t="e">
        <f>'[3]PUBLICAÇÃO| VISA CARD'!BV14</f>
        <v>#REF!</v>
      </c>
      <c r="BX11" s="434" t="e">
        <f>'[3]PUBLICAÇÃO| VISA CARD'!BW14</f>
        <v>#REF!</v>
      </c>
      <c r="BY11" s="434" t="e">
        <f>'[3]PUBLICAÇÃO| VISA CARD'!BX14</f>
        <v>#REF!</v>
      </c>
      <c r="BZ11" s="434" t="e">
        <f>'[3]PUBLICAÇÃO| VISA CARD'!BY14</f>
        <v>#REF!</v>
      </c>
      <c r="CA11" s="434" t="e">
        <f>'[3]PUBLICAÇÃO| VISA CARD'!BZ14</f>
        <v>#REF!</v>
      </c>
      <c r="CB11" s="434" t="e">
        <f>'[3]PUBLICAÇÃO| VISA CARD'!CA14</f>
        <v>#REF!</v>
      </c>
      <c r="CC11" s="434" t="e">
        <f>'[3]PUBLICAÇÃO| VISA CARD'!CB14</f>
        <v>#REF!</v>
      </c>
      <c r="CD11" s="434" t="e">
        <f>'[3]PUBLICAÇÃO| VISA CARD'!CC14</f>
        <v>#REF!</v>
      </c>
      <c r="CE11" s="434" t="e">
        <f>'[3]PUBLICAÇÃO| VISA CARD'!CD14</f>
        <v>#REF!</v>
      </c>
      <c r="CF11" s="434" t="e">
        <f>'[3]PUBLICAÇÃO| VISA CARD'!CE14</f>
        <v>#REF!</v>
      </c>
      <c r="CG11" s="434" t="e">
        <f>'[3]PUBLICAÇÃO| VISA CARD'!CF14</f>
        <v>#REF!</v>
      </c>
      <c r="CH11" s="434" t="e">
        <f>'[3]PUBLICAÇÃO| VISA CARD'!CG14</f>
        <v>#REF!</v>
      </c>
      <c r="CI11" s="434" t="e">
        <f>'[3]PUBLICAÇÃO| VISA CARD'!CH14</f>
        <v>#REF!</v>
      </c>
      <c r="CJ11" s="434" t="e">
        <f>'[3]PUBLICAÇÃO| VISA CARD'!CI14</f>
        <v>#REF!</v>
      </c>
      <c r="CK11" s="434" t="e">
        <f>'[3]PUBLICAÇÃO| VISA CARD'!CJ14</f>
        <v>#REF!</v>
      </c>
      <c r="CL11" s="434" t="e">
        <f>'[3]PUBLICAÇÃO| VISA CARD'!CK14</f>
        <v>#REF!</v>
      </c>
      <c r="CM11" s="434" t="e">
        <f>'[3]PUBLICAÇÃO| VISA CARD'!CL14</f>
        <v>#REF!</v>
      </c>
      <c r="CN11" s="434" t="e">
        <f>'[3]PUBLICAÇÃO| VISA CARD'!CM14</f>
        <v>#REF!</v>
      </c>
      <c r="CO11" s="434" t="e">
        <f>'[3]PUBLICAÇÃO| VISA CARD'!CN14</f>
        <v>#REF!</v>
      </c>
      <c r="CP11" s="434" t="e">
        <f>'[3]PUBLICAÇÃO| VISA CARD'!CO14</f>
        <v>#REF!</v>
      </c>
      <c r="CQ11" s="434" t="e">
        <f>'[3]PUBLICAÇÃO| VISA CARD'!CP14</f>
        <v>#REF!</v>
      </c>
      <c r="CR11" s="434" t="e">
        <f>'[3]PUBLICAÇÃO| VISA CARD'!CQ14</f>
        <v>#REF!</v>
      </c>
      <c r="CS11" s="434" t="e">
        <f>'[3]PUBLICAÇÃO| VISA CARD'!CR14</f>
        <v>#REF!</v>
      </c>
      <c r="CT11" s="434" t="e">
        <f>'[3]PUBLICAÇÃO| VISA CARD'!CS14</f>
        <v>#REF!</v>
      </c>
      <c r="CU11" s="434" t="e">
        <f>'[3]PUBLICAÇÃO| VISA CARD'!CT14</f>
        <v>#REF!</v>
      </c>
      <c r="CV11" s="434" t="e">
        <f>'[3]PUBLICAÇÃO| VISA CARD'!CU14</f>
        <v>#REF!</v>
      </c>
      <c r="CW11" s="434" t="e">
        <f>'[3]PUBLICAÇÃO| VISA CARD'!CV14</f>
        <v>#REF!</v>
      </c>
      <c r="CX11" s="434" t="e">
        <f>'[3]PUBLICAÇÃO| VISA CARD'!CW14</f>
        <v>#REF!</v>
      </c>
      <c r="CY11" s="434" t="e">
        <f>'[3]PUBLICAÇÃO| VISA CARD'!CX14</f>
        <v>#REF!</v>
      </c>
      <c r="CZ11" s="434" t="e">
        <f>'[3]PUBLICAÇÃO| VISA CARD'!CY14</f>
        <v>#REF!</v>
      </c>
      <c r="DA11" s="434" t="e">
        <f>'[3]PUBLICAÇÃO| VISA CARD'!CZ14</f>
        <v>#REF!</v>
      </c>
      <c r="DB11" s="434" t="e">
        <f>'[3]PUBLICAÇÃO| VISA CARD'!DA14</f>
        <v>#REF!</v>
      </c>
      <c r="DC11" s="434" t="e">
        <f>'[3]PUBLICAÇÃO| VISA CARD'!DB14</f>
        <v>#REF!</v>
      </c>
      <c r="DD11" s="434" t="e">
        <f>'[3]PUBLICAÇÃO| VISA CARD'!DC14</f>
        <v>#REF!</v>
      </c>
      <c r="DE11" s="434" t="e">
        <f>'[3]PUBLICAÇÃO| VISA CARD'!DD14</f>
        <v>#REF!</v>
      </c>
      <c r="DF11" s="434" t="e">
        <f>'[3]PUBLICAÇÃO| VISA CARD'!DE14</f>
        <v>#REF!</v>
      </c>
      <c r="DG11" s="434" t="e">
        <f>'[3]PUBLICAÇÃO| VISA CARD'!DF14</f>
        <v>#REF!</v>
      </c>
      <c r="DH11" s="434" t="e">
        <f>'[3]PUBLICAÇÃO| VISA CARD'!DG14</f>
        <v>#REF!</v>
      </c>
      <c r="DI11" s="434" t="e">
        <f>'[3]PUBLICAÇÃO| VISA CARD'!DH14</f>
        <v>#REF!</v>
      </c>
      <c r="DJ11" s="434" t="e">
        <f>'[3]PUBLICAÇÃO| VISA CARD'!DI14</f>
        <v>#REF!</v>
      </c>
      <c r="DK11" s="434" t="e">
        <f>'[3]PUBLICAÇÃO| VISA CARD'!DJ14</f>
        <v>#REF!</v>
      </c>
      <c r="DL11" s="434" t="e">
        <f>'[3]PUBLICAÇÃO| VISA CARD'!DK14</f>
        <v>#REF!</v>
      </c>
      <c r="DM11" s="434" t="e">
        <f>'[3]PUBLICAÇÃO| VISA CARD'!DL14</f>
        <v>#REF!</v>
      </c>
      <c r="DN11" s="434" t="e">
        <f>'[3]PUBLICAÇÃO| VISA CARD'!DM14</f>
        <v>#REF!</v>
      </c>
      <c r="DO11" s="434" t="e">
        <f>'[3]PUBLICAÇÃO| VISA CARD'!DN14</f>
        <v>#REF!</v>
      </c>
      <c r="DP11" s="434" t="e">
        <f>'[3]PUBLICAÇÃO| VISA CARD'!DO14</f>
        <v>#REF!</v>
      </c>
      <c r="DQ11" s="434" t="e">
        <f>'[3]PUBLICAÇÃO| VISA CARD'!DP14</f>
        <v>#REF!</v>
      </c>
      <c r="DR11" s="434" t="e">
        <f>'[3]PUBLICAÇÃO| VISA CARD'!DQ14</f>
        <v>#REF!</v>
      </c>
      <c r="DS11" s="434" t="e">
        <f>'[3]PUBLICAÇÃO| VISA CARD'!DR14</f>
        <v>#REF!</v>
      </c>
      <c r="DT11" s="434" t="e">
        <f>'[3]PUBLICAÇÃO| VISA CARD'!DS14</f>
        <v>#REF!</v>
      </c>
      <c r="DU11" s="434" t="e">
        <f>'[3]PUBLICAÇÃO| VISA CARD'!DT14</f>
        <v>#REF!</v>
      </c>
      <c r="DV11" s="434" t="e">
        <f>'[3]PUBLICAÇÃO| VISA CARD'!DU14</f>
        <v>#REF!</v>
      </c>
      <c r="DW11" s="434" t="e">
        <f>'[3]PUBLICAÇÃO| VISA CARD'!DV14</f>
        <v>#REF!</v>
      </c>
      <c r="DX11" s="434" t="e">
        <f>'[3]PUBLICAÇÃO| VISA CARD'!DW14</f>
        <v>#REF!</v>
      </c>
      <c r="DY11" s="434" t="e">
        <f>'[3]PUBLICAÇÃO| VISA CARD'!DX14</f>
        <v>#REF!</v>
      </c>
      <c r="DZ11" s="434" t="e">
        <f>'[3]PUBLICAÇÃO| VISA CARD'!DY14</f>
        <v>#REF!</v>
      </c>
      <c r="EA11" s="434" t="e">
        <f>'[3]PUBLICAÇÃO| VISA CARD'!DZ14</f>
        <v>#REF!</v>
      </c>
      <c r="EB11" s="434" t="e">
        <f>'[3]PUBLICAÇÃO| VISA CARD'!EA14</f>
        <v>#REF!</v>
      </c>
      <c r="EC11" s="434" t="e">
        <f>'[3]PUBLICAÇÃO| VISA CARD'!EB14</f>
        <v>#REF!</v>
      </c>
      <c r="ED11" s="434" t="e">
        <f>'[3]PUBLICAÇÃO| VISA CARD'!EC14</f>
        <v>#REF!</v>
      </c>
      <c r="EE11" s="434" t="e">
        <f>'[3]PUBLICAÇÃO| VISA CARD'!ED14</f>
        <v>#REF!</v>
      </c>
      <c r="EF11" s="434" t="e">
        <f>'[3]PUBLICAÇÃO| VISA CARD'!EE14</f>
        <v>#REF!</v>
      </c>
      <c r="EG11" s="434" t="e">
        <f>'[3]PUBLICAÇÃO| VISA CARD'!EF14</f>
        <v>#REF!</v>
      </c>
      <c r="EH11" s="434" t="e">
        <f>'[3]PUBLICAÇÃO| VISA CARD'!EG14</f>
        <v>#REF!</v>
      </c>
      <c r="EI11" s="434" t="e">
        <f>'[3]PUBLICAÇÃO| VISA CARD'!EH14</f>
        <v>#REF!</v>
      </c>
      <c r="EJ11" s="434" t="e">
        <f>'[3]PUBLICAÇÃO| VISA CARD'!EI14</f>
        <v>#REF!</v>
      </c>
      <c r="EK11" s="434" t="e">
        <f>'[3]PUBLICAÇÃO| VISA CARD'!EJ14</f>
        <v>#REF!</v>
      </c>
      <c r="EL11" s="434" t="e">
        <f>'[3]PUBLICAÇÃO| VISA CARD'!EK14</f>
        <v>#REF!</v>
      </c>
      <c r="EM11" s="434" t="e">
        <f>'[3]PUBLICAÇÃO| VISA CARD'!EL14</f>
        <v>#REF!</v>
      </c>
      <c r="EN11" s="434" t="e">
        <f>'[3]PUBLICAÇÃO| VISA CARD'!EM14</f>
        <v>#REF!</v>
      </c>
      <c r="EO11" s="434" t="e">
        <f>'[3]PUBLICAÇÃO| VISA CARD'!EN14</f>
        <v>#REF!</v>
      </c>
      <c r="EP11" s="434" t="e">
        <f>'[3]PUBLICAÇÃO| VISA CARD'!EO14</f>
        <v>#REF!</v>
      </c>
      <c r="EQ11" s="434" t="e">
        <f>'[3]PUBLICAÇÃO| VISA CARD'!EP14</f>
        <v>#REF!</v>
      </c>
      <c r="ER11" s="434" t="e">
        <f>'[3]PUBLICAÇÃO| VISA CARD'!EQ14</f>
        <v>#REF!</v>
      </c>
      <c r="ES11" s="434" t="e">
        <f>'[3]PUBLICAÇÃO| VISA CARD'!ER14</f>
        <v>#REF!</v>
      </c>
      <c r="ET11" s="434" t="e">
        <f>'[3]PUBLICAÇÃO| VISA CARD'!ES14</f>
        <v>#REF!</v>
      </c>
      <c r="EU11" s="434">
        <f>'[3]PUBLICAÇÃO| VISA CARD'!ET14</f>
        <v>0</v>
      </c>
      <c r="EV11" s="434">
        <v>0</v>
      </c>
      <c r="EW11" s="434">
        <v>0</v>
      </c>
      <c r="EX11" s="434">
        <v>0</v>
      </c>
      <c r="EY11" s="434">
        <v>6</v>
      </c>
      <c r="EZ11" s="434">
        <v>34</v>
      </c>
      <c r="FA11" s="434">
        <v>55</v>
      </c>
      <c r="FB11" s="434">
        <v>66</v>
      </c>
      <c r="FC11" s="434">
        <v>90</v>
      </c>
      <c r="FD11" s="434">
        <v>63</v>
      </c>
      <c r="FE11" s="434">
        <v>93</v>
      </c>
      <c r="FF11" s="434">
        <v>46</v>
      </c>
      <c r="FG11" s="434">
        <v>112</v>
      </c>
      <c r="FH11" s="434">
        <v>61</v>
      </c>
      <c r="FI11" s="434">
        <v>77</v>
      </c>
      <c r="FJ11" s="434">
        <v>121</v>
      </c>
      <c r="FK11" s="434">
        <v>101</v>
      </c>
      <c r="FL11" s="434">
        <v>71</v>
      </c>
      <c r="FM11" s="434">
        <v>71</v>
      </c>
      <c r="FN11" s="434">
        <v>119</v>
      </c>
      <c r="FO11" s="434">
        <v>116</v>
      </c>
      <c r="FP11" s="434">
        <v>89</v>
      </c>
      <c r="FQ11" s="434">
        <v>86</v>
      </c>
      <c r="FR11" s="434">
        <v>90</v>
      </c>
      <c r="FS11" s="434">
        <v>80</v>
      </c>
      <c r="FT11" s="434">
        <v>51</v>
      </c>
      <c r="FU11" s="434">
        <v>82</v>
      </c>
      <c r="FV11" s="434">
        <v>183</v>
      </c>
      <c r="FW11" s="434">
        <v>114</v>
      </c>
      <c r="FX11" s="434">
        <v>98</v>
      </c>
      <c r="FY11" s="434">
        <v>144</v>
      </c>
      <c r="FZ11" s="434">
        <v>120</v>
      </c>
      <c r="GA11" s="434">
        <v>151</v>
      </c>
      <c r="GB11" s="434">
        <v>148</v>
      </c>
      <c r="GC11" s="434">
        <v>101</v>
      </c>
      <c r="GD11" s="434">
        <v>98</v>
      </c>
      <c r="GE11" s="434">
        <v>104</v>
      </c>
      <c r="GF11" s="435">
        <v>107</v>
      </c>
    </row>
    <row r="12" spans="1:1451" s="409" customFormat="1" ht="12.95" customHeight="1" x14ac:dyDescent="0.25">
      <c r="B12" s="421"/>
      <c r="C12" s="434"/>
      <c r="D12" s="434"/>
      <c r="E12" s="434"/>
      <c r="F12" s="434"/>
      <c r="G12" s="434"/>
      <c r="H12" s="434"/>
      <c r="I12" s="434"/>
      <c r="J12" s="434"/>
      <c r="K12" s="434"/>
      <c r="L12" s="434"/>
      <c r="M12" s="434"/>
      <c r="N12" s="434"/>
      <c r="O12" s="434"/>
      <c r="P12" s="434"/>
      <c r="Q12" s="434"/>
      <c r="R12" s="434"/>
      <c r="S12" s="434"/>
      <c r="T12" s="434"/>
      <c r="U12" s="434"/>
      <c r="V12" s="434"/>
      <c r="W12" s="434"/>
      <c r="X12" s="434"/>
      <c r="Y12" s="434"/>
      <c r="Z12" s="434"/>
      <c r="AA12" s="434"/>
      <c r="AB12" s="434"/>
      <c r="AC12" s="434"/>
      <c r="AD12" s="434"/>
      <c r="AE12" s="434"/>
      <c r="AF12" s="434"/>
      <c r="AG12" s="434"/>
      <c r="AH12" s="434"/>
      <c r="AI12" s="434"/>
      <c r="AJ12" s="434"/>
      <c r="AK12" s="434"/>
      <c r="AL12" s="434"/>
      <c r="AM12" s="434"/>
      <c r="AN12" s="434"/>
      <c r="AO12" s="434"/>
      <c r="AP12" s="434"/>
      <c r="AQ12" s="434"/>
      <c r="AR12" s="434"/>
      <c r="AS12" s="434"/>
      <c r="AT12" s="434"/>
      <c r="AU12" s="434"/>
      <c r="AV12" s="434"/>
      <c r="AW12" s="434"/>
      <c r="AX12" s="434"/>
      <c r="AY12" s="434"/>
      <c r="AZ12" s="434"/>
      <c r="BA12" s="434"/>
      <c r="BB12" s="434"/>
      <c r="BC12" s="434"/>
      <c r="BD12" s="434"/>
      <c r="BE12" s="434"/>
      <c r="BF12" s="434"/>
      <c r="BG12" s="434"/>
      <c r="BH12" s="434"/>
      <c r="BI12" s="434"/>
      <c r="BJ12" s="434"/>
      <c r="BK12" s="434"/>
      <c r="BL12" s="434"/>
      <c r="BM12" s="434"/>
      <c r="BN12" s="434"/>
      <c r="BO12" s="434"/>
      <c r="BP12" s="434"/>
      <c r="BQ12" s="434"/>
      <c r="BR12" s="434"/>
      <c r="BS12" s="434"/>
      <c r="BT12" s="434"/>
      <c r="BU12" s="434"/>
      <c r="BV12" s="434"/>
      <c r="BW12" s="434"/>
      <c r="BX12" s="434"/>
      <c r="BY12" s="434"/>
      <c r="BZ12" s="434"/>
      <c r="CA12" s="434"/>
      <c r="CB12" s="434"/>
      <c r="CC12" s="434"/>
      <c r="CD12" s="434"/>
      <c r="CE12" s="434"/>
      <c r="CF12" s="434"/>
      <c r="CG12" s="434"/>
      <c r="CH12" s="434"/>
      <c r="CI12" s="434"/>
      <c r="CJ12" s="434"/>
      <c r="CK12" s="434"/>
      <c r="CL12" s="434"/>
      <c r="CM12" s="434"/>
      <c r="CN12" s="434"/>
      <c r="CO12" s="434"/>
      <c r="CP12" s="434"/>
      <c r="CQ12" s="434"/>
      <c r="CR12" s="434"/>
      <c r="CS12" s="434"/>
      <c r="CT12" s="434"/>
      <c r="CU12" s="434"/>
      <c r="CV12" s="434"/>
      <c r="CW12" s="434"/>
      <c r="CX12" s="434"/>
      <c r="CY12" s="434"/>
      <c r="CZ12" s="434"/>
      <c r="DA12" s="434"/>
      <c r="DB12" s="434"/>
      <c r="DC12" s="434"/>
      <c r="DD12" s="434"/>
      <c r="DE12" s="434"/>
      <c r="DF12" s="434"/>
      <c r="DG12" s="434"/>
      <c r="DH12" s="434"/>
      <c r="DI12" s="434"/>
      <c r="DJ12" s="434"/>
      <c r="DK12" s="434"/>
      <c r="DL12" s="434"/>
      <c r="DM12" s="434"/>
      <c r="DN12" s="434"/>
      <c r="DO12" s="434"/>
      <c r="DP12" s="434"/>
      <c r="DQ12" s="434"/>
      <c r="DR12" s="434"/>
      <c r="DS12" s="434"/>
      <c r="DT12" s="434"/>
      <c r="DU12" s="434"/>
      <c r="DV12" s="434"/>
      <c r="DW12" s="434"/>
      <c r="DX12" s="434"/>
      <c r="DY12" s="434"/>
      <c r="DZ12" s="434"/>
      <c r="EA12" s="434"/>
      <c r="EB12" s="434"/>
      <c r="EC12" s="434"/>
      <c r="ED12" s="434"/>
      <c r="EE12" s="434"/>
      <c r="EF12" s="434"/>
      <c r="EG12" s="434"/>
      <c r="EH12" s="434"/>
      <c r="EI12" s="434"/>
      <c r="EJ12" s="434"/>
      <c r="EK12" s="434"/>
      <c r="EL12" s="434"/>
      <c r="EM12" s="434"/>
      <c r="EN12" s="434"/>
      <c r="EO12" s="434"/>
      <c r="EP12" s="434"/>
      <c r="EQ12" s="434"/>
      <c r="ER12" s="434"/>
      <c r="ES12" s="434"/>
      <c r="ET12" s="434"/>
      <c r="EU12" s="434"/>
      <c r="EV12" s="434"/>
      <c r="EW12" s="434"/>
      <c r="EX12" s="434"/>
      <c r="EY12" s="434"/>
      <c r="EZ12" s="434"/>
      <c r="FA12" s="434"/>
      <c r="FB12" s="434"/>
      <c r="FC12" s="434"/>
      <c r="FD12" s="434"/>
      <c r="FE12" s="434"/>
      <c r="FF12" s="434"/>
      <c r="FG12" s="434"/>
      <c r="FH12" s="434"/>
      <c r="FI12" s="434"/>
      <c r="FJ12" s="434"/>
      <c r="FK12" s="434"/>
      <c r="FL12" s="434"/>
      <c r="FM12" s="434"/>
      <c r="FN12" s="434"/>
      <c r="FO12" s="434"/>
      <c r="FP12" s="434"/>
      <c r="FQ12" s="434"/>
      <c r="FR12" s="434"/>
      <c r="FS12" s="434"/>
      <c r="FT12" s="434"/>
      <c r="FU12" s="434"/>
      <c r="FV12" s="434"/>
      <c r="FW12" s="434"/>
      <c r="FX12" s="434"/>
      <c r="FY12" s="434"/>
      <c r="FZ12" s="434"/>
      <c r="GA12" s="434"/>
      <c r="GB12" s="434"/>
      <c r="GC12" s="434"/>
      <c r="GD12" s="434"/>
      <c r="GE12" s="434"/>
      <c r="GF12" s="435"/>
    </row>
    <row r="13" spans="1:1451" s="409" customFormat="1" ht="15" customHeight="1" x14ac:dyDescent="0.25">
      <c r="B13" s="418" t="s">
        <v>208</v>
      </c>
      <c r="C13" s="434"/>
      <c r="D13" s="434"/>
      <c r="E13" s="434"/>
      <c r="F13" s="434"/>
      <c r="G13" s="434"/>
      <c r="H13" s="434"/>
      <c r="I13" s="434"/>
      <c r="J13" s="434"/>
      <c r="K13" s="434"/>
      <c r="L13" s="434"/>
      <c r="M13" s="434"/>
      <c r="N13" s="434"/>
      <c r="O13" s="434"/>
      <c r="P13" s="434"/>
      <c r="Q13" s="434"/>
      <c r="R13" s="434"/>
      <c r="S13" s="434"/>
      <c r="T13" s="434"/>
      <c r="U13" s="434"/>
      <c r="V13" s="434"/>
      <c r="W13" s="434"/>
      <c r="X13" s="434"/>
      <c r="Y13" s="434"/>
      <c r="Z13" s="434"/>
      <c r="AA13" s="434"/>
      <c r="AB13" s="434"/>
      <c r="AC13" s="434"/>
      <c r="AD13" s="434"/>
      <c r="AE13" s="434"/>
      <c r="AF13" s="434"/>
      <c r="AG13" s="434"/>
      <c r="AH13" s="434"/>
      <c r="AI13" s="434"/>
      <c r="AJ13" s="434"/>
      <c r="AK13" s="434"/>
      <c r="AL13" s="434"/>
      <c r="AM13" s="434"/>
      <c r="AN13" s="434"/>
      <c r="AO13" s="434"/>
      <c r="AP13" s="434"/>
      <c r="AQ13" s="434"/>
      <c r="AR13" s="434"/>
      <c r="AS13" s="434"/>
      <c r="AT13" s="434"/>
      <c r="AU13" s="434"/>
      <c r="AV13" s="434"/>
      <c r="AW13" s="434"/>
      <c r="AX13" s="434"/>
      <c r="AY13" s="434"/>
      <c r="AZ13" s="434"/>
      <c r="BA13" s="434"/>
      <c r="BB13" s="434"/>
      <c r="BC13" s="434"/>
      <c r="BD13" s="434"/>
      <c r="BE13" s="434"/>
      <c r="BF13" s="434"/>
      <c r="BG13" s="434"/>
      <c r="BH13" s="434"/>
      <c r="BI13" s="434"/>
      <c r="BJ13" s="434"/>
      <c r="BK13" s="434"/>
      <c r="BL13" s="434"/>
      <c r="BM13" s="434"/>
      <c r="BN13" s="434"/>
      <c r="BO13" s="434"/>
      <c r="BP13" s="434"/>
      <c r="BQ13" s="434"/>
      <c r="BR13" s="434"/>
      <c r="BS13" s="434"/>
      <c r="BT13" s="434"/>
      <c r="BU13" s="434"/>
      <c r="BV13" s="434"/>
      <c r="BW13" s="434"/>
      <c r="BX13" s="434"/>
      <c r="BY13" s="434"/>
      <c r="BZ13" s="434"/>
      <c r="CA13" s="434"/>
      <c r="CB13" s="434"/>
      <c r="CC13" s="434"/>
      <c r="CD13" s="434"/>
      <c r="CE13" s="434"/>
      <c r="CF13" s="434"/>
      <c r="CG13" s="434"/>
      <c r="CH13" s="434"/>
      <c r="CI13" s="434"/>
      <c r="CJ13" s="434"/>
      <c r="CK13" s="434"/>
      <c r="CL13" s="434"/>
      <c r="CM13" s="434"/>
      <c r="CN13" s="434"/>
      <c r="CO13" s="434"/>
      <c r="CP13" s="434"/>
      <c r="CQ13" s="434"/>
      <c r="CR13" s="434"/>
      <c r="CS13" s="434"/>
      <c r="CT13" s="434"/>
      <c r="CU13" s="434"/>
      <c r="CV13" s="434"/>
      <c r="CW13" s="434"/>
      <c r="CX13" s="434"/>
      <c r="CY13" s="434"/>
      <c r="CZ13" s="434"/>
      <c r="DA13" s="434"/>
      <c r="DB13" s="434"/>
      <c r="DC13" s="434"/>
      <c r="DD13" s="434"/>
      <c r="DE13" s="434"/>
      <c r="DF13" s="434"/>
      <c r="DG13" s="434"/>
      <c r="DH13" s="434"/>
      <c r="DI13" s="434"/>
      <c r="DJ13" s="434"/>
      <c r="DK13" s="434"/>
      <c r="DL13" s="434"/>
      <c r="DM13" s="434"/>
      <c r="DN13" s="434"/>
      <c r="DO13" s="434"/>
      <c r="DP13" s="434"/>
      <c r="DQ13" s="434"/>
      <c r="DR13" s="434"/>
      <c r="DS13" s="434"/>
      <c r="DT13" s="434"/>
      <c r="DU13" s="434"/>
      <c r="DV13" s="434"/>
      <c r="DW13" s="434"/>
      <c r="DX13" s="434"/>
      <c r="DY13" s="434"/>
      <c r="DZ13" s="434"/>
      <c r="EA13" s="434"/>
      <c r="EB13" s="434"/>
      <c r="EC13" s="434"/>
      <c r="ED13" s="434"/>
      <c r="EE13" s="434"/>
      <c r="EF13" s="434"/>
      <c r="EG13" s="434"/>
      <c r="EH13" s="434"/>
      <c r="EI13" s="434"/>
      <c r="EJ13" s="434"/>
      <c r="EK13" s="434"/>
      <c r="EL13" s="434"/>
      <c r="EM13" s="434"/>
      <c r="EN13" s="434"/>
      <c r="EO13" s="434"/>
      <c r="EP13" s="434"/>
      <c r="EQ13" s="434"/>
      <c r="ER13" s="434"/>
      <c r="ES13" s="434"/>
      <c r="ET13" s="434"/>
      <c r="EU13" s="434"/>
      <c r="EV13" s="434"/>
      <c r="EW13" s="434"/>
      <c r="EX13" s="434"/>
      <c r="EY13" s="434"/>
      <c r="EZ13" s="434"/>
      <c r="FA13" s="434"/>
      <c r="FB13" s="434"/>
      <c r="FC13" s="434"/>
      <c r="FD13" s="434"/>
      <c r="FE13" s="434"/>
      <c r="FF13" s="434"/>
      <c r="FG13" s="434"/>
      <c r="FH13" s="434"/>
      <c r="FI13" s="434"/>
      <c r="FJ13" s="434"/>
      <c r="FK13" s="434"/>
      <c r="FL13" s="434"/>
      <c r="FM13" s="434"/>
      <c r="FN13" s="434"/>
      <c r="FO13" s="434"/>
      <c r="FP13" s="434"/>
      <c r="FQ13" s="434"/>
      <c r="FR13" s="434"/>
      <c r="FS13" s="434"/>
      <c r="FT13" s="434"/>
      <c r="FU13" s="434"/>
      <c r="FV13" s="434"/>
      <c r="FW13" s="434"/>
      <c r="FX13" s="434"/>
      <c r="FY13" s="434"/>
      <c r="FZ13" s="434"/>
      <c r="GA13" s="434"/>
      <c r="GB13" s="434"/>
      <c r="GC13" s="434"/>
      <c r="GD13" s="434"/>
      <c r="GE13" s="434"/>
      <c r="GF13" s="435"/>
    </row>
    <row r="14" spans="1:1451" s="409" customFormat="1" ht="15" customHeight="1" x14ac:dyDescent="0.25">
      <c r="B14" s="419" t="s">
        <v>209</v>
      </c>
      <c r="C14" s="434"/>
      <c r="D14" s="434"/>
      <c r="E14" s="434"/>
      <c r="F14" s="434"/>
      <c r="G14" s="434"/>
      <c r="H14" s="434"/>
      <c r="I14" s="434"/>
      <c r="J14" s="434"/>
      <c r="K14" s="434"/>
      <c r="L14" s="434"/>
      <c r="M14" s="434"/>
      <c r="N14" s="434"/>
      <c r="O14" s="434"/>
      <c r="P14" s="434"/>
      <c r="Q14" s="434"/>
      <c r="R14" s="434"/>
      <c r="S14" s="434"/>
      <c r="T14" s="434"/>
      <c r="U14" s="434"/>
      <c r="V14" s="434"/>
      <c r="W14" s="434"/>
      <c r="X14" s="434"/>
      <c r="Y14" s="434"/>
      <c r="Z14" s="434"/>
      <c r="AA14" s="434"/>
      <c r="AB14" s="434"/>
      <c r="AC14" s="434"/>
      <c r="AD14" s="434"/>
      <c r="AE14" s="434"/>
      <c r="AF14" s="434"/>
      <c r="AG14" s="434"/>
      <c r="AH14" s="434"/>
      <c r="AI14" s="434"/>
      <c r="AJ14" s="434"/>
      <c r="AK14" s="434"/>
      <c r="AL14" s="434"/>
      <c r="AM14" s="434"/>
      <c r="AN14" s="434"/>
      <c r="AO14" s="434"/>
      <c r="AP14" s="434"/>
      <c r="AQ14" s="434"/>
      <c r="AR14" s="434"/>
      <c r="AS14" s="434"/>
      <c r="AT14" s="434"/>
      <c r="AU14" s="434"/>
      <c r="AV14" s="434"/>
      <c r="AW14" s="434"/>
      <c r="AX14" s="434"/>
      <c r="AY14" s="434"/>
      <c r="AZ14" s="434"/>
      <c r="BA14" s="434"/>
      <c r="BB14" s="434"/>
      <c r="BC14" s="434"/>
      <c r="BD14" s="434"/>
      <c r="BE14" s="434"/>
      <c r="BF14" s="434"/>
      <c r="BG14" s="434"/>
      <c r="BH14" s="434"/>
      <c r="BI14" s="434"/>
      <c r="BJ14" s="434"/>
      <c r="BK14" s="434"/>
      <c r="BL14" s="434"/>
      <c r="BM14" s="434"/>
      <c r="BN14" s="434"/>
      <c r="BO14" s="434"/>
      <c r="BP14" s="434"/>
      <c r="BQ14" s="434"/>
      <c r="BR14" s="434"/>
      <c r="BS14" s="434"/>
      <c r="BT14" s="434"/>
      <c r="BU14" s="434"/>
      <c r="BV14" s="434"/>
      <c r="BW14" s="434"/>
      <c r="BX14" s="434"/>
      <c r="BY14" s="434"/>
      <c r="BZ14" s="434"/>
      <c r="CA14" s="434"/>
      <c r="CB14" s="434"/>
      <c r="CC14" s="434"/>
      <c r="CD14" s="434"/>
      <c r="CE14" s="434"/>
      <c r="CF14" s="434"/>
      <c r="CG14" s="434"/>
      <c r="CH14" s="434"/>
      <c r="CI14" s="434"/>
      <c r="CJ14" s="434"/>
      <c r="CK14" s="434"/>
      <c r="CL14" s="434"/>
      <c r="CM14" s="434"/>
      <c r="CN14" s="434"/>
      <c r="CO14" s="434"/>
      <c r="CP14" s="434"/>
      <c r="CQ14" s="434"/>
      <c r="CR14" s="434"/>
      <c r="CS14" s="434"/>
      <c r="CT14" s="434"/>
      <c r="CU14" s="434"/>
      <c r="CV14" s="434"/>
      <c r="CW14" s="434"/>
      <c r="CX14" s="434"/>
      <c r="CY14" s="434"/>
      <c r="CZ14" s="434"/>
      <c r="DA14" s="434"/>
      <c r="DB14" s="434"/>
      <c r="DC14" s="434"/>
      <c r="DD14" s="434"/>
      <c r="DE14" s="434"/>
      <c r="DF14" s="434"/>
      <c r="DG14" s="434"/>
      <c r="DH14" s="434"/>
      <c r="DI14" s="434"/>
      <c r="DJ14" s="434"/>
      <c r="DK14" s="434"/>
      <c r="DL14" s="434"/>
      <c r="DM14" s="434"/>
      <c r="DN14" s="434"/>
      <c r="DO14" s="434"/>
      <c r="DP14" s="434"/>
      <c r="DQ14" s="434"/>
      <c r="DR14" s="434"/>
      <c r="DS14" s="434"/>
      <c r="DT14" s="434"/>
      <c r="DU14" s="434"/>
      <c r="DV14" s="434"/>
      <c r="DW14" s="434"/>
      <c r="DX14" s="434"/>
      <c r="DY14" s="434"/>
      <c r="DZ14" s="434"/>
      <c r="EA14" s="434"/>
      <c r="EB14" s="434"/>
      <c r="EC14" s="434"/>
      <c r="ED14" s="434"/>
      <c r="EE14" s="434"/>
      <c r="EF14" s="434"/>
      <c r="EG14" s="434"/>
      <c r="EH14" s="434"/>
      <c r="EI14" s="434"/>
      <c r="EJ14" s="434"/>
      <c r="EK14" s="434"/>
      <c r="EL14" s="434"/>
      <c r="EM14" s="434"/>
      <c r="EN14" s="434"/>
      <c r="EO14" s="434"/>
      <c r="EP14" s="434"/>
      <c r="EQ14" s="434"/>
      <c r="ER14" s="434"/>
      <c r="ES14" s="434"/>
      <c r="ET14" s="434"/>
      <c r="EU14" s="434"/>
      <c r="EV14" s="434"/>
      <c r="EW14" s="434"/>
      <c r="EX14" s="434"/>
      <c r="EY14" s="434"/>
      <c r="EZ14" s="434"/>
      <c r="FA14" s="434"/>
      <c r="FB14" s="434"/>
      <c r="FC14" s="434"/>
      <c r="FD14" s="434"/>
      <c r="FE14" s="434"/>
      <c r="FF14" s="434"/>
      <c r="FG14" s="434"/>
      <c r="FH14" s="434"/>
      <c r="FI14" s="434"/>
      <c r="FJ14" s="434"/>
      <c r="FK14" s="434"/>
      <c r="FL14" s="434"/>
      <c r="FM14" s="434"/>
      <c r="FN14" s="434"/>
      <c r="FO14" s="434"/>
      <c r="FP14" s="434"/>
      <c r="FQ14" s="434"/>
      <c r="FR14" s="434"/>
      <c r="FS14" s="434"/>
      <c r="FT14" s="434"/>
      <c r="FU14" s="434"/>
      <c r="FV14" s="434"/>
      <c r="FW14" s="434"/>
      <c r="FX14" s="434"/>
      <c r="FY14" s="434"/>
      <c r="FZ14" s="434"/>
      <c r="GA14" s="434"/>
      <c r="GB14" s="434"/>
      <c r="GC14" s="434"/>
      <c r="GD14" s="434"/>
      <c r="GE14" s="434"/>
      <c r="GF14" s="435"/>
    </row>
    <row r="15" spans="1:1451" s="409" customFormat="1" ht="15" customHeight="1" x14ac:dyDescent="0.25">
      <c r="B15" s="420" t="s">
        <v>205</v>
      </c>
      <c r="C15" s="434" t="e">
        <f>'[3]PUBLICAÇÃO| VISA CARD'!B18</f>
        <v>#REF!</v>
      </c>
      <c r="D15" s="434" t="e">
        <f>'[3]PUBLICAÇÃO| VISA CARD'!C18</f>
        <v>#REF!</v>
      </c>
      <c r="E15" s="434" t="e">
        <f>'[3]PUBLICAÇÃO| VISA CARD'!D18</f>
        <v>#REF!</v>
      </c>
      <c r="F15" s="434" t="e">
        <f>'[3]PUBLICAÇÃO| VISA CARD'!E18</f>
        <v>#REF!</v>
      </c>
      <c r="G15" s="434" t="e">
        <f>'[3]PUBLICAÇÃO| VISA CARD'!F18</f>
        <v>#REF!</v>
      </c>
      <c r="H15" s="434" t="e">
        <f>'[3]PUBLICAÇÃO| VISA CARD'!G18</f>
        <v>#REF!</v>
      </c>
      <c r="I15" s="434" t="e">
        <f>'[3]PUBLICAÇÃO| VISA CARD'!H18</f>
        <v>#REF!</v>
      </c>
      <c r="J15" s="434" t="e">
        <f>'[3]PUBLICAÇÃO| VISA CARD'!I18</f>
        <v>#REF!</v>
      </c>
      <c r="K15" s="434" t="e">
        <f>'[3]PUBLICAÇÃO| VISA CARD'!J18</f>
        <v>#REF!</v>
      </c>
      <c r="L15" s="434" t="e">
        <f>'[3]PUBLICAÇÃO| VISA CARD'!K18</f>
        <v>#REF!</v>
      </c>
      <c r="M15" s="434" t="e">
        <f>'[3]PUBLICAÇÃO| VISA CARD'!L18</f>
        <v>#REF!</v>
      </c>
      <c r="N15" s="434" t="e">
        <f>'[3]PUBLICAÇÃO| VISA CARD'!M18</f>
        <v>#REF!</v>
      </c>
      <c r="O15" s="434" t="e">
        <f>'[3]PUBLICAÇÃO| VISA CARD'!N18</f>
        <v>#REF!</v>
      </c>
      <c r="P15" s="434" t="e">
        <f>'[3]PUBLICAÇÃO| VISA CARD'!O18</f>
        <v>#REF!</v>
      </c>
      <c r="Q15" s="434" t="e">
        <f>'[3]PUBLICAÇÃO| VISA CARD'!P18</f>
        <v>#REF!</v>
      </c>
      <c r="R15" s="434" t="e">
        <f>'[3]PUBLICAÇÃO| VISA CARD'!Q18</f>
        <v>#REF!</v>
      </c>
      <c r="S15" s="434" t="e">
        <f>'[3]PUBLICAÇÃO| VISA CARD'!R18</f>
        <v>#REF!</v>
      </c>
      <c r="T15" s="434" t="e">
        <f>'[3]PUBLICAÇÃO| VISA CARD'!S18</f>
        <v>#REF!</v>
      </c>
      <c r="U15" s="434" t="e">
        <f>'[3]PUBLICAÇÃO| VISA CARD'!T18</f>
        <v>#REF!</v>
      </c>
      <c r="V15" s="434" t="e">
        <f>'[3]PUBLICAÇÃO| VISA CARD'!U18</f>
        <v>#REF!</v>
      </c>
      <c r="W15" s="434" t="e">
        <f>'[3]PUBLICAÇÃO| VISA CARD'!V18</f>
        <v>#REF!</v>
      </c>
      <c r="X15" s="434" t="e">
        <f>'[3]PUBLICAÇÃO| VISA CARD'!W18</f>
        <v>#REF!</v>
      </c>
      <c r="Y15" s="434" t="e">
        <f>'[3]PUBLICAÇÃO| VISA CARD'!X18</f>
        <v>#REF!</v>
      </c>
      <c r="Z15" s="434" t="e">
        <f>'[3]PUBLICAÇÃO| VISA CARD'!Y18</f>
        <v>#REF!</v>
      </c>
      <c r="AA15" s="434" t="e">
        <f>'[3]PUBLICAÇÃO| VISA CARD'!Z18</f>
        <v>#REF!</v>
      </c>
      <c r="AB15" s="434" t="e">
        <f>'[3]PUBLICAÇÃO| VISA CARD'!AA18</f>
        <v>#REF!</v>
      </c>
      <c r="AC15" s="434" t="e">
        <f>'[3]PUBLICAÇÃO| VISA CARD'!AB18</f>
        <v>#REF!</v>
      </c>
      <c r="AD15" s="434" t="e">
        <f>'[3]PUBLICAÇÃO| VISA CARD'!AC18</f>
        <v>#REF!</v>
      </c>
      <c r="AE15" s="434" t="e">
        <f>'[3]PUBLICAÇÃO| VISA CARD'!AD18</f>
        <v>#REF!</v>
      </c>
      <c r="AF15" s="434" t="e">
        <f>'[3]PUBLICAÇÃO| VISA CARD'!AE18</f>
        <v>#REF!</v>
      </c>
      <c r="AG15" s="434" t="e">
        <f>'[3]PUBLICAÇÃO| VISA CARD'!AF18</f>
        <v>#REF!</v>
      </c>
      <c r="AH15" s="434" t="e">
        <f>'[3]PUBLICAÇÃO| VISA CARD'!AG18</f>
        <v>#REF!</v>
      </c>
      <c r="AI15" s="434" t="e">
        <f>'[3]PUBLICAÇÃO| VISA CARD'!AH18</f>
        <v>#REF!</v>
      </c>
      <c r="AJ15" s="434" t="e">
        <f>'[3]PUBLICAÇÃO| VISA CARD'!AI18</f>
        <v>#REF!</v>
      </c>
      <c r="AK15" s="434" t="e">
        <f>'[3]PUBLICAÇÃO| VISA CARD'!AJ18</f>
        <v>#REF!</v>
      </c>
      <c r="AL15" s="434" t="e">
        <f>'[3]PUBLICAÇÃO| VISA CARD'!AK18</f>
        <v>#REF!</v>
      </c>
      <c r="AM15" s="434" t="e">
        <f>'[3]PUBLICAÇÃO| VISA CARD'!AL18</f>
        <v>#REF!</v>
      </c>
      <c r="AN15" s="434" t="e">
        <f>'[3]PUBLICAÇÃO| VISA CARD'!AM18</f>
        <v>#REF!</v>
      </c>
      <c r="AO15" s="434" t="e">
        <f>'[3]PUBLICAÇÃO| VISA CARD'!AN18</f>
        <v>#REF!</v>
      </c>
      <c r="AP15" s="434" t="e">
        <f>'[3]PUBLICAÇÃO| VISA CARD'!AO18</f>
        <v>#REF!</v>
      </c>
      <c r="AQ15" s="434" t="e">
        <f>'[3]PUBLICAÇÃO| VISA CARD'!AP18</f>
        <v>#REF!</v>
      </c>
      <c r="AR15" s="434" t="e">
        <f>'[3]PUBLICAÇÃO| VISA CARD'!AQ18</f>
        <v>#REF!</v>
      </c>
      <c r="AS15" s="434" t="e">
        <f>'[3]PUBLICAÇÃO| VISA CARD'!AR18</f>
        <v>#REF!</v>
      </c>
      <c r="AT15" s="434" t="e">
        <f>'[3]PUBLICAÇÃO| VISA CARD'!AS18</f>
        <v>#REF!</v>
      </c>
      <c r="AU15" s="434" t="e">
        <f>'[3]PUBLICAÇÃO| VISA CARD'!AT18</f>
        <v>#REF!</v>
      </c>
      <c r="AV15" s="434" t="e">
        <f>'[3]PUBLICAÇÃO| VISA CARD'!AU18</f>
        <v>#REF!</v>
      </c>
      <c r="AW15" s="434" t="e">
        <f>'[3]PUBLICAÇÃO| VISA CARD'!AV18</f>
        <v>#REF!</v>
      </c>
      <c r="AX15" s="434" t="e">
        <f>'[3]PUBLICAÇÃO| VISA CARD'!AW18</f>
        <v>#REF!</v>
      </c>
      <c r="AY15" s="434" t="e">
        <f>'[3]PUBLICAÇÃO| VISA CARD'!AX18</f>
        <v>#REF!</v>
      </c>
      <c r="AZ15" s="434" t="e">
        <f>'[3]PUBLICAÇÃO| VISA CARD'!AY18</f>
        <v>#REF!</v>
      </c>
      <c r="BA15" s="434" t="e">
        <f>'[3]PUBLICAÇÃO| VISA CARD'!AZ18</f>
        <v>#REF!</v>
      </c>
      <c r="BB15" s="434" t="e">
        <f>'[3]PUBLICAÇÃO| VISA CARD'!BA18</f>
        <v>#REF!</v>
      </c>
      <c r="BC15" s="434" t="e">
        <f>'[3]PUBLICAÇÃO| VISA CARD'!BB18</f>
        <v>#REF!</v>
      </c>
      <c r="BD15" s="434" t="e">
        <f>'[3]PUBLICAÇÃO| VISA CARD'!BC18</f>
        <v>#REF!</v>
      </c>
      <c r="BE15" s="434" t="e">
        <f>'[3]PUBLICAÇÃO| VISA CARD'!BD18</f>
        <v>#REF!</v>
      </c>
      <c r="BF15" s="434" t="e">
        <f>'[3]PUBLICAÇÃO| VISA CARD'!BE18</f>
        <v>#REF!</v>
      </c>
      <c r="BG15" s="434" t="e">
        <f>'[3]PUBLICAÇÃO| VISA CARD'!BF18</f>
        <v>#REF!</v>
      </c>
      <c r="BH15" s="434" t="e">
        <f>'[3]PUBLICAÇÃO| VISA CARD'!BG18</f>
        <v>#REF!</v>
      </c>
      <c r="BI15" s="434" t="e">
        <f>'[3]PUBLICAÇÃO| VISA CARD'!BH18</f>
        <v>#REF!</v>
      </c>
      <c r="BJ15" s="434" t="e">
        <f>'[3]PUBLICAÇÃO| VISA CARD'!BI18</f>
        <v>#REF!</v>
      </c>
      <c r="BK15" s="434" t="e">
        <f>'[3]PUBLICAÇÃO| VISA CARD'!BJ18</f>
        <v>#REF!</v>
      </c>
      <c r="BL15" s="434" t="e">
        <f>'[3]PUBLICAÇÃO| VISA CARD'!BK18</f>
        <v>#REF!</v>
      </c>
      <c r="BM15" s="434" t="e">
        <f>'[3]PUBLICAÇÃO| VISA CARD'!BL18</f>
        <v>#REF!</v>
      </c>
      <c r="BN15" s="434" t="e">
        <f>'[3]PUBLICAÇÃO| VISA CARD'!BM18</f>
        <v>#REF!</v>
      </c>
      <c r="BO15" s="434" t="e">
        <f>'[3]PUBLICAÇÃO| VISA CARD'!BN18</f>
        <v>#REF!</v>
      </c>
      <c r="BP15" s="434" t="e">
        <f>'[3]PUBLICAÇÃO| VISA CARD'!BO18</f>
        <v>#REF!</v>
      </c>
      <c r="BQ15" s="434" t="e">
        <f>'[3]PUBLICAÇÃO| VISA CARD'!BP18</f>
        <v>#REF!</v>
      </c>
      <c r="BR15" s="434" t="e">
        <f>'[3]PUBLICAÇÃO| VISA CARD'!BQ18</f>
        <v>#REF!</v>
      </c>
      <c r="BS15" s="434" t="e">
        <f>'[3]PUBLICAÇÃO| VISA CARD'!BR18</f>
        <v>#REF!</v>
      </c>
      <c r="BT15" s="434" t="e">
        <f>'[3]PUBLICAÇÃO| VISA CARD'!BS18</f>
        <v>#REF!</v>
      </c>
      <c r="BU15" s="434" t="e">
        <f>'[3]PUBLICAÇÃO| VISA CARD'!BT18</f>
        <v>#REF!</v>
      </c>
      <c r="BV15" s="434" t="e">
        <f>'[3]PUBLICAÇÃO| VISA CARD'!BU18</f>
        <v>#REF!</v>
      </c>
      <c r="BW15" s="434" t="e">
        <f>'[3]PUBLICAÇÃO| VISA CARD'!BV18</f>
        <v>#REF!</v>
      </c>
      <c r="BX15" s="434" t="e">
        <f>'[3]PUBLICAÇÃO| VISA CARD'!BW18</f>
        <v>#REF!</v>
      </c>
      <c r="BY15" s="434" t="e">
        <f>'[3]PUBLICAÇÃO| VISA CARD'!BX18</f>
        <v>#REF!</v>
      </c>
      <c r="BZ15" s="434" t="e">
        <f>'[3]PUBLICAÇÃO| VISA CARD'!BY18</f>
        <v>#REF!</v>
      </c>
      <c r="CA15" s="434" t="e">
        <f>'[3]PUBLICAÇÃO| VISA CARD'!BZ18</f>
        <v>#REF!</v>
      </c>
      <c r="CB15" s="434" t="e">
        <f>'[3]PUBLICAÇÃO| VISA CARD'!CA18</f>
        <v>#REF!</v>
      </c>
      <c r="CC15" s="434" t="e">
        <f>'[3]PUBLICAÇÃO| VISA CARD'!CB18</f>
        <v>#REF!</v>
      </c>
      <c r="CD15" s="434" t="e">
        <f>'[3]PUBLICAÇÃO| VISA CARD'!CC18</f>
        <v>#REF!</v>
      </c>
      <c r="CE15" s="434" t="e">
        <f>'[3]PUBLICAÇÃO| VISA CARD'!CD18</f>
        <v>#REF!</v>
      </c>
      <c r="CF15" s="434" t="e">
        <f>'[3]PUBLICAÇÃO| VISA CARD'!CE18</f>
        <v>#REF!</v>
      </c>
      <c r="CG15" s="434" t="e">
        <f>'[3]PUBLICAÇÃO| VISA CARD'!CF18</f>
        <v>#REF!</v>
      </c>
      <c r="CH15" s="434" t="e">
        <f>'[3]PUBLICAÇÃO| VISA CARD'!CG18</f>
        <v>#REF!</v>
      </c>
      <c r="CI15" s="434" t="e">
        <f>'[3]PUBLICAÇÃO| VISA CARD'!CH18</f>
        <v>#REF!</v>
      </c>
      <c r="CJ15" s="434" t="e">
        <f>'[3]PUBLICAÇÃO| VISA CARD'!CI18</f>
        <v>#REF!</v>
      </c>
      <c r="CK15" s="434" t="e">
        <f>'[3]PUBLICAÇÃO| VISA CARD'!CJ18</f>
        <v>#REF!</v>
      </c>
      <c r="CL15" s="434" t="e">
        <f>'[3]PUBLICAÇÃO| VISA CARD'!CK18</f>
        <v>#REF!</v>
      </c>
      <c r="CM15" s="434" t="e">
        <f>'[3]PUBLICAÇÃO| VISA CARD'!CL18</f>
        <v>#REF!</v>
      </c>
      <c r="CN15" s="434" t="e">
        <f>'[3]PUBLICAÇÃO| VISA CARD'!CM18</f>
        <v>#REF!</v>
      </c>
      <c r="CO15" s="434" t="e">
        <f>'[3]PUBLICAÇÃO| VISA CARD'!CN18</f>
        <v>#REF!</v>
      </c>
      <c r="CP15" s="434" t="e">
        <f>'[3]PUBLICAÇÃO| VISA CARD'!CO18</f>
        <v>#REF!</v>
      </c>
      <c r="CQ15" s="434" t="e">
        <f>'[3]PUBLICAÇÃO| VISA CARD'!CP18</f>
        <v>#REF!</v>
      </c>
      <c r="CR15" s="434" t="e">
        <f>'[3]PUBLICAÇÃO| VISA CARD'!CQ18</f>
        <v>#REF!</v>
      </c>
      <c r="CS15" s="434" t="e">
        <f>'[3]PUBLICAÇÃO| VISA CARD'!CR18</f>
        <v>#REF!</v>
      </c>
      <c r="CT15" s="434" t="e">
        <f>'[3]PUBLICAÇÃO| VISA CARD'!CS18</f>
        <v>#REF!</v>
      </c>
      <c r="CU15" s="434" t="e">
        <f>'[3]PUBLICAÇÃO| VISA CARD'!CT18</f>
        <v>#REF!</v>
      </c>
      <c r="CV15" s="434" t="e">
        <f>'[3]PUBLICAÇÃO| VISA CARD'!CU18</f>
        <v>#REF!</v>
      </c>
      <c r="CW15" s="434" t="e">
        <f>'[3]PUBLICAÇÃO| VISA CARD'!CV18</f>
        <v>#REF!</v>
      </c>
      <c r="CX15" s="434" t="e">
        <f>'[3]PUBLICAÇÃO| VISA CARD'!CW18</f>
        <v>#REF!</v>
      </c>
      <c r="CY15" s="434" t="e">
        <f>'[3]PUBLICAÇÃO| VISA CARD'!CX18</f>
        <v>#REF!</v>
      </c>
      <c r="CZ15" s="434" t="e">
        <f>'[3]PUBLICAÇÃO| VISA CARD'!CY18</f>
        <v>#REF!</v>
      </c>
      <c r="DA15" s="434" t="e">
        <f>'[3]PUBLICAÇÃO| VISA CARD'!CZ18</f>
        <v>#REF!</v>
      </c>
      <c r="DB15" s="434" t="e">
        <f>'[3]PUBLICAÇÃO| VISA CARD'!DA18</f>
        <v>#REF!</v>
      </c>
      <c r="DC15" s="434" t="e">
        <f>'[3]PUBLICAÇÃO| VISA CARD'!DB18</f>
        <v>#REF!</v>
      </c>
      <c r="DD15" s="434" t="e">
        <f>'[3]PUBLICAÇÃO| VISA CARD'!DC18</f>
        <v>#REF!</v>
      </c>
      <c r="DE15" s="434" t="e">
        <f>'[3]PUBLICAÇÃO| VISA CARD'!DD18</f>
        <v>#REF!</v>
      </c>
      <c r="DF15" s="434" t="e">
        <f>'[3]PUBLICAÇÃO| VISA CARD'!DE18</f>
        <v>#REF!</v>
      </c>
      <c r="DG15" s="434" t="e">
        <f>'[3]PUBLICAÇÃO| VISA CARD'!DF18</f>
        <v>#REF!</v>
      </c>
      <c r="DH15" s="434" t="e">
        <f>'[3]PUBLICAÇÃO| VISA CARD'!DG18</f>
        <v>#REF!</v>
      </c>
      <c r="DI15" s="434" t="e">
        <f>'[3]PUBLICAÇÃO| VISA CARD'!DH18</f>
        <v>#REF!</v>
      </c>
      <c r="DJ15" s="434" t="e">
        <f>'[3]PUBLICAÇÃO| VISA CARD'!DI18</f>
        <v>#REF!</v>
      </c>
      <c r="DK15" s="434" t="e">
        <f>'[3]PUBLICAÇÃO| VISA CARD'!DJ18</f>
        <v>#REF!</v>
      </c>
      <c r="DL15" s="434" t="e">
        <f>'[3]PUBLICAÇÃO| VISA CARD'!DK18</f>
        <v>#REF!</v>
      </c>
      <c r="DM15" s="434" t="e">
        <f>'[3]PUBLICAÇÃO| VISA CARD'!DL18</f>
        <v>#REF!</v>
      </c>
      <c r="DN15" s="434" t="e">
        <f>'[3]PUBLICAÇÃO| VISA CARD'!DM18</f>
        <v>#REF!</v>
      </c>
      <c r="DO15" s="434" t="e">
        <f>'[3]PUBLICAÇÃO| VISA CARD'!DN18</f>
        <v>#REF!</v>
      </c>
      <c r="DP15" s="434" t="e">
        <f>'[3]PUBLICAÇÃO| VISA CARD'!DO18</f>
        <v>#REF!</v>
      </c>
      <c r="DQ15" s="434" t="e">
        <f>'[3]PUBLICAÇÃO| VISA CARD'!DP18</f>
        <v>#REF!</v>
      </c>
      <c r="DR15" s="434" t="e">
        <f>'[3]PUBLICAÇÃO| VISA CARD'!DQ18</f>
        <v>#REF!</v>
      </c>
      <c r="DS15" s="434" t="e">
        <f>'[3]PUBLICAÇÃO| VISA CARD'!DR18</f>
        <v>#REF!</v>
      </c>
      <c r="DT15" s="434" t="e">
        <f>'[3]PUBLICAÇÃO| VISA CARD'!DS18</f>
        <v>#REF!</v>
      </c>
      <c r="DU15" s="434" t="e">
        <f>'[3]PUBLICAÇÃO| VISA CARD'!DT18</f>
        <v>#REF!</v>
      </c>
      <c r="DV15" s="434" t="e">
        <f>'[3]PUBLICAÇÃO| VISA CARD'!DU18</f>
        <v>#REF!</v>
      </c>
      <c r="DW15" s="434" t="e">
        <f>'[3]PUBLICAÇÃO| VISA CARD'!DV18</f>
        <v>#REF!</v>
      </c>
      <c r="DX15" s="434" t="e">
        <f>'[3]PUBLICAÇÃO| VISA CARD'!DW18</f>
        <v>#REF!</v>
      </c>
      <c r="DY15" s="434" t="e">
        <f>'[3]PUBLICAÇÃO| VISA CARD'!DX18</f>
        <v>#REF!</v>
      </c>
      <c r="DZ15" s="434" t="e">
        <f>'[3]PUBLICAÇÃO| VISA CARD'!DY18</f>
        <v>#REF!</v>
      </c>
      <c r="EA15" s="434" t="e">
        <f>'[3]PUBLICAÇÃO| VISA CARD'!DZ18</f>
        <v>#REF!</v>
      </c>
      <c r="EB15" s="434" t="e">
        <f>'[3]PUBLICAÇÃO| VISA CARD'!EA18</f>
        <v>#REF!</v>
      </c>
      <c r="EC15" s="434" t="e">
        <f>'[3]PUBLICAÇÃO| VISA CARD'!EB18</f>
        <v>#REF!</v>
      </c>
      <c r="ED15" s="434" t="e">
        <f>'[3]PUBLICAÇÃO| VISA CARD'!EC18</f>
        <v>#REF!</v>
      </c>
      <c r="EE15" s="434" t="e">
        <f>'[3]PUBLICAÇÃO| VISA CARD'!ED18</f>
        <v>#REF!</v>
      </c>
      <c r="EF15" s="434" t="e">
        <f>'[3]PUBLICAÇÃO| VISA CARD'!EE18</f>
        <v>#REF!</v>
      </c>
      <c r="EG15" s="434" t="e">
        <f>'[3]PUBLICAÇÃO| VISA CARD'!EF18</f>
        <v>#REF!</v>
      </c>
      <c r="EH15" s="434" t="e">
        <f>'[3]PUBLICAÇÃO| VISA CARD'!EG18</f>
        <v>#REF!</v>
      </c>
      <c r="EI15" s="434" t="e">
        <f>'[3]PUBLICAÇÃO| VISA CARD'!EH18</f>
        <v>#REF!</v>
      </c>
      <c r="EJ15" s="434" t="e">
        <f>'[3]PUBLICAÇÃO| VISA CARD'!EI18</f>
        <v>#REF!</v>
      </c>
      <c r="EK15" s="434" t="e">
        <f>'[3]PUBLICAÇÃO| VISA CARD'!EJ18</f>
        <v>#REF!</v>
      </c>
      <c r="EL15" s="434" t="e">
        <f>'[3]PUBLICAÇÃO| VISA CARD'!EK18</f>
        <v>#REF!</v>
      </c>
      <c r="EM15" s="434" t="e">
        <f>'[3]PUBLICAÇÃO| VISA CARD'!EL18</f>
        <v>#REF!</v>
      </c>
      <c r="EN15" s="434" t="e">
        <f>'[3]PUBLICAÇÃO| VISA CARD'!EM18</f>
        <v>#REF!</v>
      </c>
      <c r="EO15" s="434" t="e">
        <f>'[3]PUBLICAÇÃO| VISA CARD'!EN18</f>
        <v>#REF!</v>
      </c>
      <c r="EP15" s="434" t="e">
        <f>'[3]PUBLICAÇÃO| VISA CARD'!EO18</f>
        <v>#REF!</v>
      </c>
      <c r="EQ15" s="434" t="e">
        <f>'[3]PUBLICAÇÃO| VISA CARD'!EP18</f>
        <v>#REF!</v>
      </c>
      <c r="ER15" s="434" t="e">
        <f>'[3]PUBLICAÇÃO| VISA CARD'!EQ18</f>
        <v>#REF!</v>
      </c>
      <c r="ES15" s="434" t="e">
        <f>'[3]PUBLICAÇÃO| VISA CARD'!ER18</f>
        <v>#REF!</v>
      </c>
      <c r="ET15" s="434" t="e">
        <f>'[3]PUBLICAÇÃO| VISA CARD'!ES18</f>
        <v>#REF!</v>
      </c>
      <c r="EU15" s="434">
        <f>'[3]PUBLICAÇÃO| VISA CARD'!ET18</f>
        <v>0</v>
      </c>
      <c r="EV15" s="434">
        <v>0</v>
      </c>
      <c r="EW15" s="434">
        <v>0</v>
      </c>
      <c r="EX15" s="434">
        <v>0</v>
      </c>
      <c r="EY15" s="434">
        <v>38</v>
      </c>
      <c r="EZ15" s="434">
        <v>245</v>
      </c>
      <c r="FA15" s="434">
        <v>478</v>
      </c>
      <c r="FB15" s="434">
        <v>603</v>
      </c>
      <c r="FC15" s="434">
        <v>769</v>
      </c>
      <c r="FD15" s="434">
        <v>771</v>
      </c>
      <c r="FE15" s="434">
        <v>1046</v>
      </c>
      <c r="FF15" s="434">
        <v>921</v>
      </c>
      <c r="FG15" s="434">
        <v>599</v>
      </c>
      <c r="FH15" s="434">
        <v>583</v>
      </c>
      <c r="FI15" s="434">
        <v>765</v>
      </c>
      <c r="FJ15" s="434">
        <v>1205</v>
      </c>
      <c r="FK15" s="434">
        <v>1658</v>
      </c>
      <c r="FL15" s="434">
        <v>1372</v>
      </c>
      <c r="FM15" s="434">
        <v>1667</v>
      </c>
      <c r="FN15" s="434">
        <v>1936</v>
      </c>
      <c r="FO15" s="434">
        <v>2056</v>
      </c>
      <c r="FP15" s="434">
        <v>1714</v>
      </c>
      <c r="FQ15" s="434">
        <v>1976</v>
      </c>
      <c r="FR15" s="434">
        <v>2264</v>
      </c>
      <c r="FS15" s="434">
        <v>2545</v>
      </c>
      <c r="FT15" s="434">
        <v>2461</v>
      </c>
      <c r="FU15" s="434">
        <v>2483</v>
      </c>
      <c r="FV15" s="434">
        <v>2795</v>
      </c>
      <c r="FW15" s="434">
        <v>3033</v>
      </c>
      <c r="FX15" s="434">
        <v>2928</v>
      </c>
      <c r="FY15" s="434">
        <v>2939</v>
      </c>
      <c r="FZ15" s="434">
        <v>3065</v>
      </c>
      <c r="GA15" s="434">
        <v>3941</v>
      </c>
      <c r="GB15" s="434">
        <v>2985</v>
      </c>
      <c r="GC15" s="434">
        <v>3213</v>
      </c>
      <c r="GD15" s="434">
        <v>3337</v>
      </c>
      <c r="GE15" s="434">
        <v>3415</v>
      </c>
      <c r="GF15" s="435">
        <v>3617</v>
      </c>
    </row>
    <row r="16" spans="1:1451" s="409" customFormat="1" ht="15" customHeight="1" thickBot="1" x14ac:dyDescent="0.3">
      <c r="B16" s="430" t="s">
        <v>206</v>
      </c>
      <c r="C16" s="445" t="e">
        <f>'[3]PUBLICAÇÃO| VISA CARD'!B19</f>
        <v>#REF!</v>
      </c>
      <c r="D16" s="445" t="e">
        <f>'[3]PUBLICAÇÃO| VISA CARD'!C19</f>
        <v>#REF!</v>
      </c>
      <c r="E16" s="445" t="e">
        <f>'[3]PUBLICAÇÃO| VISA CARD'!D19</f>
        <v>#REF!</v>
      </c>
      <c r="F16" s="445" t="e">
        <f>'[3]PUBLICAÇÃO| VISA CARD'!E19</f>
        <v>#REF!</v>
      </c>
      <c r="G16" s="445" t="e">
        <f>'[3]PUBLICAÇÃO| VISA CARD'!F19</f>
        <v>#REF!</v>
      </c>
      <c r="H16" s="445" t="e">
        <f>'[3]PUBLICAÇÃO| VISA CARD'!G19</f>
        <v>#REF!</v>
      </c>
      <c r="I16" s="445" t="e">
        <f>'[3]PUBLICAÇÃO| VISA CARD'!H19</f>
        <v>#REF!</v>
      </c>
      <c r="J16" s="445" t="e">
        <f>'[3]PUBLICAÇÃO| VISA CARD'!I19</f>
        <v>#REF!</v>
      </c>
      <c r="K16" s="445" t="e">
        <f>'[3]PUBLICAÇÃO| VISA CARD'!J19</f>
        <v>#REF!</v>
      </c>
      <c r="L16" s="445" t="e">
        <f>'[3]PUBLICAÇÃO| VISA CARD'!K19</f>
        <v>#REF!</v>
      </c>
      <c r="M16" s="445" t="e">
        <f>'[3]PUBLICAÇÃO| VISA CARD'!L19</f>
        <v>#REF!</v>
      </c>
      <c r="N16" s="445" t="e">
        <f>'[3]PUBLICAÇÃO| VISA CARD'!M19</f>
        <v>#REF!</v>
      </c>
      <c r="O16" s="445" t="e">
        <f>'[3]PUBLICAÇÃO| VISA CARD'!N19</f>
        <v>#REF!</v>
      </c>
      <c r="P16" s="445" t="e">
        <f>'[3]PUBLICAÇÃO| VISA CARD'!O19</f>
        <v>#REF!</v>
      </c>
      <c r="Q16" s="445" t="e">
        <f>'[3]PUBLICAÇÃO| VISA CARD'!P19</f>
        <v>#REF!</v>
      </c>
      <c r="R16" s="445" t="e">
        <f>'[3]PUBLICAÇÃO| VISA CARD'!Q19</f>
        <v>#REF!</v>
      </c>
      <c r="S16" s="445" t="e">
        <f>'[3]PUBLICAÇÃO| VISA CARD'!R19</f>
        <v>#REF!</v>
      </c>
      <c r="T16" s="445" t="e">
        <f>'[3]PUBLICAÇÃO| VISA CARD'!S19</f>
        <v>#REF!</v>
      </c>
      <c r="U16" s="445" t="e">
        <f>'[3]PUBLICAÇÃO| VISA CARD'!T19</f>
        <v>#REF!</v>
      </c>
      <c r="V16" s="445" t="e">
        <f>'[3]PUBLICAÇÃO| VISA CARD'!U19</f>
        <v>#REF!</v>
      </c>
      <c r="W16" s="445" t="e">
        <f>'[3]PUBLICAÇÃO| VISA CARD'!V19</f>
        <v>#REF!</v>
      </c>
      <c r="X16" s="445" t="e">
        <f>'[3]PUBLICAÇÃO| VISA CARD'!W19</f>
        <v>#REF!</v>
      </c>
      <c r="Y16" s="445" t="e">
        <f>'[3]PUBLICAÇÃO| VISA CARD'!X19</f>
        <v>#REF!</v>
      </c>
      <c r="Z16" s="445" t="e">
        <f>'[3]PUBLICAÇÃO| VISA CARD'!Y19</f>
        <v>#REF!</v>
      </c>
      <c r="AA16" s="445" t="e">
        <f>'[3]PUBLICAÇÃO| VISA CARD'!Z19</f>
        <v>#REF!</v>
      </c>
      <c r="AB16" s="445" t="e">
        <f>'[3]PUBLICAÇÃO| VISA CARD'!AA19</f>
        <v>#REF!</v>
      </c>
      <c r="AC16" s="445" t="e">
        <f>'[3]PUBLICAÇÃO| VISA CARD'!AB19</f>
        <v>#REF!</v>
      </c>
      <c r="AD16" s="445" t="e">
        <f>'[3]PUBLICAÇÃO| VISA CARD'!AC19</f>
        <v>#REF!</v>
      </c>
      <c r="AE16" s="445" t="e">
        <f>'[3]PUBLICAÇÃO| VISA CARD'!AD19</f>
        <v>#REF!</v>
      </c>
      <c r="AF16" s="445" t="e">
        <f>'[3]PUBLICAÇÃO| VISA CARD'!AE19</f>
        <v>#REF!</v>
      </c>
      <c r="AG16" s="445" t="e">
        <f>'[3]PUBLICAÇÃO| VISA CARD'!AF19</f>
        <v>#REF!</v>
      </c>
      <c r="AH16" s="445" t="e">
        <f>'[3]PUBLICAÇÃO| VISA CARD'!AG19</f>
        <v>#REF!</v>
      </c>
      <c r="AI16" s="445" t="e">
        <f>'[3]PUBLICAÇÃO| VISA CARD'!AH19</f>
        <v>#REF!</v>
      </c>
      <c r="AJ16" s="445" t="e">
        <f>'[3]PUBLICAÇÃO| VISA CARD'!AI19</f>
        <v>#REF!</v>
      </c>
      <c r="AK16" s="445" t="e">
        <f>'[3]PUBLICAÇÃO| VISA CARD'!AJ19</f>
        <v>#REF!</v>
      </c>
      <c r="AL16" s="445" t="e">
        <f>'[3]PUBLICAÇÃO| VISA CARD'!AK19</f>
        <v>#REF!</v>
      </c>
      <c r="AM16" s="445" t="e">
        <f>'[3]PUBLICAÇÃO| VISA CARD'!AL19</f>
        <v>#REF!</v>
      </c>
      <c r="AN16" s="445" t="e">
        <f>'[3]PUBLICAÇÃO| VISA CARD'!AM19</f>
        <v>#REF!</v>
      </c>
      <c r="AO16" s="445" t="e">
        <f>'[3]PUBLICAÇÃO| VISA CARD'!AN19</f>
        <v>#REF!</v>
      </c>
      <c r="AP16" s="445" t="e">
        <f>'[3]PUBLICAÇÃO| VISA CARD'!AO19</f>
        <v>#REF!</v>
      </c>
      <c r="AQ16" s="445" t="e">
        <f>'[3]PUBLICAÇÃO| VISA CARD'!AP19</f>
        <v>#REF!</v>
      </c>
      <c r="AR16" s="445" t="e">
        <f>'[3]PUBLICAÇÃO| VISA CARD'!AQ19</f>
        <v>#REF!</v>
      </c>
      <c r="AS16" s="445" t="e">
        <f>'[3]PUBLICAÇÃO| VISA CARD'!AR19</f>
        <v>#REF!</v>
      </c>
      <c r="AT16" s="445" t="e">
        <f>'[3]PUBLICAÇÃO| VISA CARD'!AS19</f>
        <v>#REF!</v>
      </c>
      <c r="AU16" s="445" t="e">
        <f>'[3]PUBLICAÇÃO| VISA CARD'!AT19</f>
        <v>#REF!</v>
      </c>
      <c r="AV16" s="445" t="e">
        <f>'[3]PUBLICAÇÃO| VISA CARD'!AU19</f>
        <v>#REF!</v>
      </c>
      <c r="AW16" s="445" t="e">
        <f>'[3]PUBLICAÇÃO| VISA CARD'!AV19</f>
        <v>#REF!</v>
      </c>
      <c r="AX16" s="445" t="e">
        <f>'[3]PUBLICAÇÃO| VISA CARD'!AW19</f>
        <v>#REF!</v>
      </c>
      <c r="AY16" s="445" t="e">
        <f>'[3]PUBLICAÇÃO| VISA CARD'!AX19</f>
        <v>#REF!</v>
      </c>
      <c r="AZ16" s="445" t="e">
        <f>'[3]PUBLICAÇÃO| VISA CARD'!AY19</f>
        <v>#REF!</v>
      </c>
      <c r="BA16" s="445" t="e">
        <f>'[3]PUBLICAÇÃO| VISA CARD'!AZ19</f>
        <v>#REF!</v>
      </c>
      <c r="BB16" s="445" t="e">
        <f>'[3]PUBLICAÇÃO| VISA CARD'!BA19</f>
        <v>#REF!</v>
      </c>
      <c r="BC16" s="445" t="e">
        <f>'[3]PUBLICAÇÃO| VISA CARD'!BB19</f>
        <v>#REF!</v>
      </c>
      <c r="BD16" s="445" t="e">
        <f>'[3]PUBLICAÇÃO| VISA CARD'!BC19</f>
        <v>#REF!</v>
      </c>
      <c r="BE16" s="445" t="e">
        <f>'[3]PUBLICAÇÃO| VISA CARD'!BD19</f>
        <v>#REF!</v>
      </c>
      <c r="BF16" s="445" t="e">
        <f>'[3]PUBLICAÇÃO| VISA CARD'!BE19</f>
        <v>#REF!</v>
      </c>
      <c r="BG16" s="445" t="e">
        <f>'[3]PUBLICAÇÃO| VISA CARD'!BF19</f>
        <v>#REF!</v>
      </c>
      <c r="BH16" s="445" t="e">
        <f>'[3]PUBLICAÇÃO| VISA CARD'!BG19</f>
        <v>#REF!</v>
      </c>
      <c r="BI16" s="445" t="e">
        <f>'[3]PUBLICAÇÃO| VISA CARD'!BH19</f>
        <v>#REF!</v>
      </c>
      <c r="BJ16" s="445" t="e">
        <f>'[3]PUBLICAÇÃO| VISA CARD'!BI19</f>
        <v>#REF!</v>
      </c>
      <c r="BK16" s="445" t="e">
        <f>'[3]PUBLICAÇÃO| VISA CARD'!BJ19</f>
        <v>#REF!</v>
      </c>
      <c r="BL16" s="445" t="e">
        <f>'[3]PUBLICAÇÃO| VISA CARD'!BK19</f>
        <v>#REF!</v>
      </c>
      <c r="BM16" s="445" t="e">
        <f>'[3]PUBLICAÇÃO| VISA CARD'!BL19</f>
        <v>#REF!</v>
      </c>
      <c r="BN16" s="445" t="e">
        <f>'[3]PUBLICAÇÃO| VISA CARD'!BM19</f>
        <v>#REF!</v>
      </c>
      <c r="BO16" s="445" t="e">
        <f>'[3]PUBLICAÇÃO| VISA CARD'!BN19</f>
        <v>#REF!</v>
      </c>
      <c r="BP16" s="445" t="e">
        <f>'[3]PUBLICAÇÃO| VISA CARD'!BO19</f>
        <v>#REF!</v>
      </c>
      <c r="BQ16" s="445" t="e">
        <f>'[3]PUBLICAÇÃO| VISA CARD'!BP19</f>
        <v>#REF!</v>
      </c>
      <c r="BR16" s="445" t="e">
        <f>'[3]PUBLICAÇÃO| VISA CARD'!BQ19</f>
        <v>#REF!</v>
      </c>
      <c r="BS16" s="445" t="e">
        <f>'[3]PUBLICAÇÃO| VISA CARD'!BR19</f>
        <v>#REF!</v>
      </c>
      <c r="BT16" s="445" t="e">
        <f>'[3]PUBLICAÇÃO| VISA CARD'!BS19</f>
        <v>#REF!</v>
      </c>
      <c r="BU16" s="445" t="e">
        <f>'[3]PUBLICAÇÃO| VISA CARD'!BT19</f>
        <v>#REF!</v>
      </c>
      <c r="BV16" s="445" t="e">
        <f>'[3]PUBLICAÇÃO| VISA CARD'!BU19</f>
        <v>#REF!</v>
      </c>
      <c r="BW16" s="445" t="e">
        <f>'[3]PUBLICAÇÃO| VISA CARD'!BV19</f>
        <v>#REF!</v>
      </c>
      <c r="BX16" s="445" t="e">
        <f>'[3]PUBLICAÇÃO| VISA CARD'!BW19</f>
        <v>#REF!</v>
      </c>
      <c r="BY16" s="445" t="e">
        <f>'[3]PUBLICAÇÃO| VISA CARD'!BX19</f>
        <v>#REF!</v>
      </c>
      <c r="BZ16" s="445" t="e">
        <f>'[3]PUBLICAÇÃO| VISA CARD'!BY19</f>
        <v>#REF!</v>
      </c>
      <c r="CA16" s="445" t="e">
        <f>'[3]PUBLICAÇÃO| VISA CARD'!BZ19</f>
        <v>#REF!</v>
      </c>
      <c r="CB16" s="445" t="e">
        <f>'[3]PUBLICAÇÃO| VISA CARD'!CA19</f>
        <v>#REF!</v>
      </c>
      <c r="CC16" s="445" t="e">
        <f>'[3]PUBLICAÇÃO| VISA CARD'!CB19</f>
        <v>#REF!</v>
      </c>
      <c r="CD16" s="445" t="e">
        <f>'[3]PUBLICAÇÃO| VISA CARD'!CC19</f>
        <v>#REF!</v>
      </c>
      <c r="CE16" s="445" t="e">
        <f>'[3]PUBLICAÇÃO| VISA CARD'!CD19</f>
        <v>#REF!</v>
      </c>
      <c r="CF16" s="445" t="e">
        <f>'[3]PUBLICAÇÃO| VISA CARD'!CE19</f>
        <v>#REF!</v>
      </c>
      <c r="CG16" s="445" t="e">
        <f>'[3]PUBLICAÇÃO| VISA CARD'!CF19</f>
        <v>#REF!</v>
      </c>
      <c r="CH16" s="445" t="e">
        <f>'[3]PUBLICAÇÃO| VISA CARD'!CG19</f>
        <v>#REF!</v>
      </c>
      <c r="CI16" s="445" t="e">
        <f>'[3]PUBLICAÇÃO| VISA CARD'!CH19</f>
        <v>#REF!</v>
      </c>
      <c r="CJ16" s="445" t="e">
        <f>'[3]PUBLICAÇÃO| VISA CARD'!CI19</f>
        <v>#REF!</v>
      </c>
      <c r="CK16" s="445" t="e">
        <f>'[3]PUBLICAÇÃO| VISA CARD'!CJ19</f>
        <v>#REF!</v>
      </c>
      <c r="CL16" s="445" t="e">
        <f>'[3]PUBLICAÇÃO| VISA CARD'!CK19</f>
        <v>#REF!</v>
      </c>
      <c r="CM16" s="445" t="e">
        <f>'[3]PUBLICAÇÃO| VISA CARD'!CL19</f>
        <v>#REF!</v>
      </c>
      <c r="CN16" s="445" t="e">
        <f>'[3]PUBLICAÇÃO| VISA CARD'!CM19</f>
        <v>#REF!</v>
      </c>
      <c r="CO16" s="445" t="e">
        <f>'[3]PUBLICAÇÃO| VISA CARD'!CN19</f>
        <v>#REF!</v>
      </c>
      <c r="CP16" s="445" t="e">
        <f>'[3]PUBLICAÇÃO| VISA CARD'!CO19</f>
        <v>#REF!</v>
      </c>
      <c r="CQ16" s="445" t="e">
        <f>'[3]PUBLICAÇÃO| VISA CARD'!CP19</f>
        <v>#REF!</v>
      </c>
      <c r="CR16" s="445" t="e">
        <f>'[3]PUBLICAÇÃO| VISA CARD'!CQ19</f>
        <v>#REF!</v>
      </c>
      <c r="CS16" s="445" t="e">
        <f>'[3]PUBLICAÇÃO| VISA CARD'!CR19</f>
        <v>#REF!</v>
      </c>
      <c r="CT16" s="445" t="e">
        <f>'[3]PUBLICAÇÃO| VISA CARD'!CS19</f>
        <v>#REF!</v>
      </c>
      <c r="CU16" s="445" t="e">
        <f>'[3]PUBLICAÇÃO| VISA CARD'!CT19</f>
        <v>#REF!</v>
      </c>
      <c r="CV16" s="445" t="e">
        <f>'[3]PUBLICAÇÃO| VISA CARD'!CU19</f>
        <v>#REF!</v>
      </c>
      <c r="CW16" s="445" t="e">
        <f>'[3]PUBLICAÇÃO| VISA CARD'!CV19</f>
        <v>#REF!</v>
      </c>
      <c r="CX16" s="445" t="e">
        <f>'[3]PUBLICAÇÃO| VISA CARD'!CW19</f>
        <v>#REF!</v>
      </c>
      <c r="CY16" s="445" t="e">
        <f>'[3]PUBLICAÇÃO| VISA CARD'!CX19</f>
        <v>#REF!</v>
      </c>
      <c r="CZ16" s="445" t="e">
        <f>'[3]PUBLICAÇÃO| VISA CARD'!CY19</f>
        <v>#REF!</v>
      </c>
      <c r="DA16" s="445" t="e">
        <f>'[3]PUBLICAÇÃO| VISA CARD'!CZ19</f>
        <v>#REF!</v>
      </c>
      <c r="DB16" s="445" t="e">
        <f>'[3]PUBLICAÇÃO| VISA CARD'!DA19</f>
        <v>#REF!</v>
      </c>
      <c r="DC16" s="445" t="e">
        <f>'[3]PUBLICAÇÃO| VISA CARD'!DB19</f>
        <v>#REF!</v>
      </c>
      <c r="DD16" s="445" t="e">
        <f>'[3]PUBLICAÇÃO| VISA CARD'!DC19</f>
        <v>#REF!</v>
      </c>
      <c r="DE16" s="445" t="e">
        <f>'[3]PUBLICAÇÃO| VISA CARD'!DD19</f>
        <v>#REF!</v>
      </c>
      <c r="DF16" s="445" t="e">
        <f>'[3]PUBLICAÇÃO| VISA CARD'!DE19</f>
        <v>#REF!</v>
      </c>
      <c r="DG16" s="445" t="e">
        <f>'[3]PUBLICAÇÃO| VISA CARD'!DF19</f>
        <v>#REF!</v>
      </c>
      <c r="DH16" s="445" t="e">
        <f>'[3]PUBLICAÇÃO| VISA CARD'!DG19</f>
        <v>#REF!</v>
      </c>
      <c r="DI16" s="445" t="e">
        <f>'[3]PUBLICAÇÃO| VISA CARD'!DH19</f>
        <v>#REF!</v>
      </c>
      <c r="DJ16" s="445" t="e">
        <f>'[3]PUBLICAÇÃO| VISA CARD'!DI19</f>
        <v>#REF!</v>
      </c>
      <c r="DK16" s="445" t="e">
        <f>'[3]PUBLICAÇÃO| VISA CARD'!DJ19</f>
        <v>#REF!</v>
      </c>
      <c r="DL16" s="445" t="e">
        <f>'[3]PUBLICAÇÃO| VISA CARD'!DK19</f>
        <v>#REF!</v>
      </c>
      <c r="DM16" s="445" t="e">
        <f>'[3]PUBLICAÇÃO| VISA CARD'!DL19</f>
        <v>#REF!</v>
      </c>
      <c r="DN16" s="445" t="e">
        <f>'[3]PUBLICAÇÃO| VISA CARD'!DM19</f>
        <v>#REF!</v>
      </c>
      <c r="DO16" s="445" t="e">
        <f>'[3]PUBLICAÇÃO| VISA CARD'!DN19</f>
        <v>#REF!</v>
      </c>
      <c r="DP16" s="445" t="e">
        <f>'[3]PUBLICAÇÃO| VISA CARD'!DO19</f>
        <v>#REF!</v>
      </c>
      <c r="DQ16" s="445" t="e">
        <f>'[3]PUBLICAÇÃO| VISA CARD'!DP19</f>
        <v>#REF!</v>
      </c>
      <c r="DR16" s="445" t="e">
        <f>'[3]PUBLICAÇÃO| VISA CARD'!DQ19</f>
        <v>#REF!</v>
      </c>
      <c r="DS16" s="445" t="e">
        <f>'[3]PUBLICAÇÃO| VISA CARD'!DR19</f>
        <v>#REF!</v>
      </c>
      <c r="DT16" s="445" t="e">
        <f>'[3]PUBLICAÇÃO| VISA CARD'!DS19</f>
        <v>#REF!</v>
      </c>
      <c r="DU16" s="445" t="e">
        <f>'[3]PUBLICAÇÃO| VISA CARD'!DT19</f>
        <v>#REF!</v>
      </c>
      <c r="DV16" s="445" t="e">
        <f>'[3]PUBLICAÇÃO| VISA CARD'!DU19</f>
        <v>#REF!</v>
      </c>
      <c r="DW16" s="445" t="e">
        <f>'[3]PUBLICAÇÃO| VISA CARD'!DV19</f>
        <v>#REF!</v>
      </c>
      <c r="DX16" s="445" t="e">
        <f>'[3]PUBLICAÇÃO| VISA CARD'!DW19</f>
        <v>#REF!</v>
      </c>
      <c r="DY16" s="445" t="e">
        <f>'[3]PUBLICAÇÃO| VISA CARD'!DX19</f>
        <v>#REF!</v>
      </c>
      <c r="DZ16" s="445" t="e">
        <f>'[3]PUBLICAÇÃO| VISA CARD'!DY19</f>
        <v>#REF!</v>
      </c>
      <c r="EA16" s="445" t="e">
        <f>'[3]PUBLICAÇÃO| VISA CARD'!DZ19</f>
        <v>#REF!</v>
      </c>
      <c r="EB16" s="445" t="e">
        <f>'[3]PUBLICAÇÃO| VISA CARD'!EA19</f>
        <v>#REF!</v>
      </c>
      <c r="EC16" s="445" t="e">
        <f>'[3]PUBLICAÇÃO| VISA CARD'!EB19</f>
        <v>#REF!</v>
      </c>
      <c r="ED16" s="445" t="e">
        <f>'[3]PUBLICAÇÃO| VISA CARD'!EC19</f>
        <v>#REF!</v>
      </c>
      <c r="EE16" s="445" t="e">
        <f>'[3]PUBLICAÇÃO| VISA CARD'!ED19</f>
        <v>#REF!</v>
      </c>
      <c r="EF16" s="445" t="e">
        <f>'[3]PUBLICAÇÃO| VISA CARD'!EE19</f>
        <v>#REF!</v>
      </c>
      <c r="EG16" s="445" t="e">
        <f>'[3]PUBLICAÇÃO| VISA CARD'!EF19</f>
        <v>#REF!</v>
      </c>
      <c r="EH16" s="445" t="e">
        <f>'[3]PUBLICAÇÃO| VISA CARD'!EG19</f>
        <v>#REF!</v>
      </c>
      <c r="EI16" s="445" t="e">
        <f>'[3]PUBLICAÇÃO| VISA CARD'!EH19</f>
        <v>#REF!</v>
      </c>
      <c r="EJ16" s="445" t="e">
        <f>'[3]PUBLICAÇÃO| VISA CARD'!EI19</f>
        <v>#REF!</v>
      </c>
      <c r="EK16" s="445" t="e">
        <f>'[3]PUBLICAÇÃO| VISA CARD'!EJ19</f>
        <v>#REF!</v>
      </c>
      <c r="EL16" s="445" t="e">
        <f>'[3]PUBLICAÇÃO| VISA CARD'!EK19</f>
        <v>#REF!</v>
      </c>
      <c r="EM16" s="445" t="e">
        <f>'[3]PUBLICAÇÃO| VISA CARD'!EL19</f>
        <v>#REF!</v>
      </c>
      <c r="EN16" s="445" t="e">
        <f>'[3]PUBLICAÇÃO| VISA CARD'!EM19</f>
        <v>#REF!</v>
      </c>
      <c r="EO16" s="445" t="e">
        <f>'[3]PUBLICAÇÃO| VISA CARD'!EN19</f>
        <v>#REF!</v>
      </c>
      <c r="EP16" s="445" t="e">
        <f>'[3]PUBLICAÇÃO| VISA CARD'!EO19</f>
        <v>#REF!</v>
      </c>
      <c r="EQ16" s="445" t="e">
        <f>'[3]PUBLICAÇÃO| VISA CARD'!EP19</f>
        <v>#REF!</v>
      </c>
      <c r="ER16" s="445" t="e">
        <f>'[3]PUBLICAÇÃO| VISA CARD'!EQ19</f>
        <v>#REF!</v>
      </c>
      <c r="ES16" s="445" t="e">
        <f>'[3]PUBLICAÇÃO| VISA CARD'!ER19</f>
        <v>#REF!</v>
      </c>
      <c r="ET16" s="445" t="e">
        <f>'[3]PUBLICAÇÃO| VISA CARD'!ES19</f>
        <v>#REF!</v>
      </c>
      <c r="EU16" s="445">
        <f>'[3]PUBLICAÇÃO| VISA CARD'!ET19</f>
        <v>0</v>
      </c>
      <c r="EV16" s="445">
        <v>0</v>
      </c>
      <c r="EW16" s="445">
        <v>0</v>
      </c>
      <c r="EX16" s="445">
        <v>0</v>
      </c>
      <c r="EY16" s="445">
        <v>64.958330000000004</v>
      </c>
      <c r="EZ16" s="445">
        <v>454.35537999999997</v>
      </c>
      <c r="FA16" s="445">
        <v>591.99690999999996</v>
      </c>
      <c r="FB16" s="445">
        <v>1228.7685999999999</v>
      </c>
      <c r="FC16" s="445">
        <v>1195.5649599999999</v>
      </c>
      <c r="FD16" s="445">
        <v>1138.5448299999998</v>
      </c>
      <c r="FE16" s="445">
        <v>1467.3242499999997</v>
      </c>
      <c r="FF16" s="445">
        <v>1644.70136</v>
      </c>
      <c r="FG16" s="445">
        <v>955.56004999999982</v>
      </c>
      <c r="FH16" s="445">
        <v>1176.2882200000001</v>
      </c>
      <c r="FI16" s="445">
        <v>1743.3525199999997</v>
      </c>
      <c r="FJ16" s="445">
        <v>2649.0090299999997</v>
      </c>
      <c r="FK16" s="445">
        <v>3574.6030499999988</v>
      </c>
      <c r="FL16" s="445">
        <v>2758.3809599999995</v>
      </c>
      <c r="FM16" s="445">
        <v>2863.9356300000004</v>
      </c>
      <c r="FN16" s="445">
        <v>3986.7954900000009</v>
      </c>
      <c r="FO16" s="445">
        <v>4618.3720699999976</v>
      </c>
      <c r="FP16" s="445">
        <v>3130.9853400000002</v>
      </c>
      <c r="FQ16" s="445">
        <v>3626.9435500000004</v>
      </c>
      <c r="FR16" s="445">
        <v>5230.8785699999999</v>
      </c>
      <c r="FS16" s="445">
        <v>7105.6833399999996</v>
      </c>
      <c r="FT16" s="445">
        <v>6068.143</v>
      </c>
      <c r="FU16" s="445">
        <v>7197.9192600000024</v>
      </c>
      <c r="FV16" s="445">
        <v>6701.6527299999998</v>
      </c>
      <c r="FW16" s="445">
        <v>8057.9563999999955</v>
      </c>
      <c r="FX16" s="445">
        <v>6460.289679999999</v>
      </c>
      <c r="FY16" s="445">
        <v>6676.8360900000007</v>
      </c>
      <c r="FZ16" s="445">
        <v>6892.5496699999994</v>
      </c>
      <c r="GA16" s="445">
        <v>9901.0400600000012</v>
      </c>
      <c r="GB16" s="445">
        <v>6480.5157300000046</v>
      </c>
      <c r="GC16" s="445">
        <v>6773.6260799999964</v>
      </c>
      <c r="GD16" s="445">
        <v>7547.8727300000064</v>
      </c>
      <c r="GE16" s="445">
        <v>7666.2778699999999</v>
      </c>
      <c r="GF16" s="446">
        <v>9009.0659099999993</v>
      </c>
    </row>
    <row r="17" spans="2:188" s="409" customFormat="1" ht="18" customHeight="1" x14ac:dyDescent="0.2">
      <c r="B17" s="429" t="s">
        <v>202</v>
      </c>
      <c r="C17" s="434"/>
      <c r="D17" s="434"/>
      <c r="E17" s="434"/>
      <c r="F17" s="434"/>
      <c r="G17" s="434"/>
      <c r="H17" s="434"/>
      <c r="I17" s="434"/>
      <c r="J17" s="434"/>
      <c r="K17" s="434"/>
      <c r="L17" s="434"/>
      <c r="M17" s="434"/>
      <c r="N17" s="434"/>
      <c r="O17" s="434"/>
      <c r="P17" s="434"/>
      <c r="Q17" s="434"/>
      <c r="R17" s="434"/>
      <c r="S17" s="434"/>
      <c r="T17" s="434"/>
      <c r="U17" s="434"/>
      <c r="V17" s="434"/>
      <c r="W17" s="434"/>
      <c r="X17" s="434"/>
      <c r="Y17" s="434"/>
      <c r="Z17" s="434"/>
      <c r="AA17" s="434"/>
      <c r="AB17" s="434"/>
      <c r="AC17" s="434"/>
      <c r="AD17" s="434"/>
      <c r="AE17" s="434"/>
      <c r="AF17" s="434"/>
      <c r="AG17" s="434"/>
      <c r="AH17" s="434"/>
      <c r="AI17" s="434"/>
      <c r="AJ17" s="434"/>
      <c r="AK17" s="434"/>
      <c r="AL17" s="434"/>
      <c r="AM17" s="434"/>
      <c r="AN17" s="434"/>
      <c r="AO17" s="434"/>
      <c r="AP17" s="434"/>
      <c r="AQ17" s="434"/>
      <c r="AR17" s="434"/>
      <c r="AS17" s="434"/>
      <c r="AT17" s="434"/>
      <c r="AU17" s="434"/>
      <c r="AV17" s="434"/>
      <c r="AW17" s="434"/>
      <c r="AX17" s="434"/>
      <c r="AY17" s="434"/>
      <c r="AZ17" s="434"/>
      <c r="BA17" s="434"/>
      <c r="BB17" s="434"/>
      <c r="BC17" s="434"/>
      <c r="BD17" s="434"/>
      <c r="BE17" s="434"/>
      <c r="BF17" s="434"/>
      <c r="BG17" s="434"/>
      <c r="BH17" s="434"/>
      <c r="BI17" s="434"/>
      <c r="BJ17" s="434"/>
      <c r="BK17" s="434"/>
      <c r="BL17" s="434"/>
      <c r="BM17" s="434"/>
      <c r="BN17" s="434"/>
      <c r="BO17" s="434"/>
      <c r="BP17" s="434"/>
      <c r="BQ17" s="434"/>
      <c r="BR17" s="434"/>
      <c r="BS17" s="434"/>
      <c r="BT17" s="434"/>
      <c r="BU17" s="434"/>
      <c r="BV17" s="434"/>
      <c r="BW17" s="434"/>
      <c r="BX17" s="434"/>
      <c r="BY17" s="434"/>
      <c r="BZ17" s="434"/>
      <c r="CA17" s="434"/>
      <c r="CB17" s="434"/>
      <c r="CC17" s="434"/>
      <c r="CD17" s="434"/>
      <c r="CE17" s="434"/>
      <c r="CF17" s="434"/>
      <c r="CG17" s="434"/>
      <c r="CH17" s="434"/>
      <c r="CI17" s="434"/>
      <c r="CJ17" s="434"/>
      <c r="CK17" s="434"/>
      <c r="CL17" s="434"/>
      <c r="CM17" s="434"/>
      <c r="CN17" s="434"/>
      <c r="CO17" s="434"/>
      <c r="CP17" s="434"/>
      <c r="CQ17" s="434"/>
      <c r="CR17" s="434"/>
      <c r="CS17" s="434"/>
      <c r="CT17" s="434"/>
      <c r="CU17" s="434"/>
      <c r="CV17" s="434"/>
      <c r="CW17" s="434"/>
      <c r="CX17" s="434"/>
      <c r="CY17" s="434"/>
      <c r="CZ17" s="434"/>
      <c r="DA17" s="434"/>
      <c r="DB17" s="434"/>
      <c r="DC17" s="434"/>
      <c r="DD17" s="434"/>
      <c r="DE17" s="434"/>
      <c r="DF17" s="434"/>
      <c r="DG17" s="434"/>
      <c r="DH17" s="434"/>
      <c r="DI17" s="434"/>
      <c r="DJ17" s="434"/>
      <c r="DK17" s="434"/>
      <c r="DL17" s="434"/>
      <c r="DM17" s="434"/>
      <c r="DN17" s="434"/>
      <c r="DO17" s="434"/>
      <c r="DP17" s="434"/>
      <c r="DQ17" s="434"/>
      <c r="DR17" s="434"/>
      <c r="DS17" s="434"/>
      <c r="DT17" s="434"/>
      <c r="DU17" s="434"/>
      <c r="DV17" s="434"/>
      <c r="DW17" s="434"/>
      <c r="DX17" s="434"/>
      <c r="DY17" s="434"/>
      <c r="DZ17" s="434"/>
      <c r="EA17" s="434"/>
      <c r="EB17" s="434"/>
      <c r="EC17" s="434"/>
      <c r="ED17" s="434"/>
      <c r="EE17" s="434"/>
      <c r="EF17" s="434"/>
      <c r="EG17" s="434"/>
      <c r="EH17" s="434"/>
      <c r="EI17" s="434"/>
      <c r="EJ17" s="434"/>
      <c r="EK17" s="434"/>
      <c r="EL17" s="434"/>
      <c r="EM17" s="434"/>
      <c r="EN17" s="434"/>
      <c r="EO17" s="434"/>
      <c r="EP17" s="434"/>
      <c r="EQ17" s="434"/>
      <c r="ER17" s="434"/>
      <c r="ES17" s="434"/>
      <c r="ET17" s="434"/>
      <c r="EU17" s="434"/>
      <c r="EV17" s="434"/>
      <c r="EW17" s="434"/>
      <c r="EX17" s="434"/>
      <c r="EY17" s="434"/>
      <c r="EZ17" s="434"/>
      <c r="FA17" s="434"/>
      <c r="FB17" s="434"/>
      <c r="FC17" s="434"/>
      <c r="FD17" s="434"/>
      <c r="FE17" s="434"/>
      <c r="FF17" s="434"/>
      <c r="FG17" s="434"/>
      <c r="FH17" s="434"/>
      <c r="FI17" s="434"/>
      <c r="FJ17" s="434"/>
      <c r="FK17" s="434"/>
      <c r="FL17" s="434"/>
      <c r="FM17" s="434"/>
      <c r="FN17" s="434"/>
      <c r="FO17" s="434"/>
      <c r="FP17" s="434"/>
      <c r="FQ17" s="434"/>
      <c r="FR17" s="434"/>
      <c r="FS17" s="434"/>
      <c r="FT17" s="434"/>
      <c r="FU17" s="434"/>
      <c r="FV17" s="434"/>
      <c r="FW17" s="434"/>
      <c r="FX17" s="434"/>
      <c r="FY17" s="434"/>
      <c r="FZ17" s="434"/>
      <c r="GA17" s="434"/>
      <c r="GB17" s="434"/>
      <c r="GC17" s="434"/>
      <c r="GD17" s="434"/>
      <c r="GE17" s="434"/>
      <c r="GF17" s="434"/>
    </row>
    <row r="18" spans="2:188" s="412" customFormat="1" x14ac:dyDescent="0.2">
      <c r="B18" s="416" t="s">
        <v>203</v>
      </c>
      <c r="C18" s="434"/>
      <c r="D18" s="434"/>
      <c r="E18" s="434"/>
      <c r="F18" s="434"/>
      <c r="G18" s="434"/>
      <c r="H18" s="434"/>
      <c r="I18" s="434"/>
      <c r="J18" s="434"/>
      <c r="K18" s="434"/>
      <c r="L18" s="434"/>
      <c r="M18" s="434"/>
      <c r="N18" s="434"/>
      <c r="O18" s="434"/>
      <c r="P18" s="434"/>
      <c r="Q18" s="434"/>
      <c r="R18" s="434"/>
      <c r="S18" s="434"/>
      <c r="T18" s="434"/>
      <c r="U18" s="434"/>
      <c r="V18" s="434"/>
      <c r="W18" s="434"/>
      <c r="X18" s="434"/>
      <c r="Y18" s="434"/>
      <c r="Z18" s="434"/>
      <c r="AA18" s="434"/>
      <c r="AB18" s="434"/>
      <c r="AC18" s="434"/>
      <c r="AD18" s="434"/>
      <c r="AE18" s="434"/>
      <c r="AF18" s="434"/>
      <c r="AG18" s="434"/>
      <c r="AH18" s="434"/>
      <c r="AI18" s="434"/>
      <c r="AJ18" s="434"/>
      <c r="AK18" s="434"/>
      <c r="AL18" s="434"/>
      <c r="AM18" s="434"/>
      <c r="AN18" s="434"/>
      <c r="AO18" s="434"/>
      <c r="AP18" s="434"/>
      <c r="AQ18" s="434"/>
      <c r="AR18" s="434"/>
      <c r="AS18" s="434"/>
      <c r="AT18" s="434"/>
      <c r="AU18" s="434"/>
      <c r="AV18" s="434"/>
      <c r="AW18" s="434"/>
      <c r="AX18" s="434"/>
      <c r="AY18" s="434"/>
      <c r="AZ18" s="434"/>
      <c r="BA18" s="434"/>
      <c r="BB18" s="434"/>
      <c r="BC18" s="434"/>
      <c r="BD18" s="434"/>
      <c r="BE18" s="434"/>
      <c r="BF18" s="434"/>
      <c r="BG18" s="434"/>
      <c r="BH18" s="434"/>
      <c r="BI18" s="434"/>
      <c r="BJ18" s="434"/>
      <c r="BK18" s="434"/>
      <c r="BL18" s="434"/>
      <c r="BM18" s="434"/>
      <c r="BN18" s="434"/>
      <c r="BO18" s="434"/>
      <c r="BP18" s="434"/>
      <c r="BQ18" s="434"/>
      <c r="BR18" s="434"/>
      <c r="BS18" s="434"/>
      <c r="BT18" s="434"/>
      <c r="BU18" s="434"/>
      <c r="BV18" s="434"/>
      <c r="BW18" s="434"/>
      <c r="BX18" s="434"/>
      <c r="BY18" s="434"/>
      <c r="BZ18" s="434"/>
      <c r="CA18" s="434"/>
      <c r="CB18" s="434"/>
      <c r="CC18" s="434"/>
      <c r="CD18" s="434"/>
      <c r="CE18" s="434"/>
      <c r="CF18" s="434"/>
      <c r="CG18" s="434"/>
      <c r="CH18" s="434"/>
      <c r="CI18" s="434"/>
      <c r="CJ18" s="434"/>
      <c r="CK18" s="434"/>
      <c r="CL18" s="434"/>
      <c r="CM18" s="434"/>
      <c r="CN18" s="434"/>
      <c r="CO18" s="434"/>
      <c r="CP18" s="434"/>
      <c r="CQ18" s="434"/>
      <c r="CR18" s="434"/>
      <c r="CS18" s="434"/>
      <c r="CT18" s="434"/>
      <c r="CU18" s="434"/>
      <c r="CV18" s="434"/>
      <c r="CW18" s="434"/>
      <c r="CX18" s="434"/>
      <c r="CY18" s="434"/>
      <c r="CZ18" s="434"/>
      <c r="DA18" s="434"/>
      <c r="DB18" s="434"/>
      <c r="DC18" s="434"/>
      <c r="DD18" s="434"/>
      <c r="DE18" s="434"/>
      <c r="DF18" s="434"/>
      <c r="DG18" s="434"/>
      <c r="DH18" s="434"/>
      <c r="DI18" s="434"/>
      <c r="DJ18" s="434"/>
      <c r="DK18" s="434"/>
      <c r="DL18" s="434"/>
      <c r="DM18" s="434"/>
      <c r="DN18" s="434"/>
      <c r="DO18" s="434"/>
      <c r="DP18" s="434"/>
      <c r="DQ18" s="434"/>
      <c r="DR18" s="434"/>
      <c r="DS18" s="434"/>
      <c r="DT18" s="434"/>
      <c r="DU18" s="434"/>
      <c r="DV18" s="434"/>
      <c r="DW18" s="434"/>
      <c r="DX18" s="434"/>
      <c r="DY18" s="434"/>
      <c r="DZ18" s="434"/>
      <c r="EA18" s="434"/>
      <c r="EB18" s="434"/>
      <c r="EC18" s="434"/>
      <c r="ED18" s="434"/>
      <c r="EE18" s="434"/>
      <c r="EF18" s="434"/>
      <c r="EG18" s="434"/>
      <c r="EH18" s="434"/>
      <c r="EI18" s="434"/>
      <c r="EJ18" s="434"/>
      <c r="EK18" s="434"/>
      <c r="EL18" s="434"/>
      <c r="EM18" s="434"/>
      <c r="EN18" s="434"/>
      <c r="EO18" s="434"/>
      <c r="EP18" s="434"/>
      <c r="EQ18" s="434"/>
      <c r="ER18" s="434"/>
      <c r="ES18" s="434"/>
      <c r="ET18" s="434"/>
      <c r="EU18" s="434"/>
      <c r="EV18" s="434"/>
      <c r="EW18" s="434"/>
      <c r="EX18" s="434"/>
      <c r="EY18" s="434"/>
      <c r="EZ18" s="434"/>
      <c r="FA18" s="434"/>
      <c r="FB18" s="434"/>
      <c r="FC18" s="434"/>
      <c r="FD18" s="434"/>
      <c r="FE18" s="434"/>
      <c r="FF18" s="434"/>
      <c r="FG18" s="434"/>
      <c r="FH18" s="434"/>
      <c r="FI18" s="434"/>
      <c r="FJ18" s="434"/>
      <c r="FK18" s="434"/>
      <c r="FL18" s="434"/>
      <c r="FM18" s="434"/>
      <c r="FN18" s="434"/>
      <c r="FO18" s="434"/>
      <c r="FP18" s="434"/>
      <c r="FQ18" s="434"/>
      <c r="FR18" s="434"/>
      <c r="FS18" s="434"/>
      <c r="FT18" s="434"/>
      <c r="FU18" s="434"/>
      <c r="FV18" s="434"/>
      <c r="FW18" s="434"/>
      <c r="FX18" s="434"/>
      <c r="FY18" s="434"/>
      <c r="FZ18" s="434"/>
      <c r="GA18" s="434"/>
      <c r="GB18" s="434"/>
      <c r="GC18" s="434"/>
      <c r="GD18" s="434"/>
      <c r="GE18" s="434"/>
      <c r="GF18" s="434"/>
    </row>
    <row r="19" spans="2:188" x14ac:dyDescent="0.2">
      <c r="C19" s="434"/>
      <c r="D19" s="434"/>
      <c r="E19" s="434"/>
      <c r="F19" s="434"/>
      <c r="G19" s="434"/>
      <c r="H19" s="434"/>
      <c r="I19" s="434"/>
      <c r="J19" s="434"/>
      <c r="K19" s="434"/>
      <c r="L19" s="434"/>
      <c r="M19" s="434"/>
      <c r="N19" s="434"/>
      <c r="O19" s="434"/>
      <c r="P19" s="434"/>
      <c r="Q19" s="434"/>
      <c r="R19" s="434"/>
      <c r="S19" s="434"/>
      <c r="T19" s="434"/>
      <c r="U19" s="434"/>
      <c r="V19" s="434"/>
      <c r="W19" s="434"/>
      <c r="X19" s="434"/>
      <c r="Y19" s="434"/>
      <c r="Z19" s="434"/>
      <c r="AA19" s="434"/>
      <c r="AB19" s="434"/>
      <c r="AC19" s="434"/>
      <c r="AD19" s="434"/>
      <c r="AE19" s="434"/>
      <c r="AF19" s="434"/>
      <c r="AG19" s="434"/>
      <c r="AH19" s="434"/>
      <c r="AI19" s="434"/>
      <c r="AJ19" s="434"/>
      <c r="AK19" s="434"/>
      <c r="AL19" s="434"/>
      <c r="AM19" s="434"/>
      <c r="AN19" s="434"/>
      <c r="AO19" s="434"/>
      <c r="AP19" s="434"/>
      <c r="AQ19" s="434"/>
      <c r="AR19" s="434"/>
      <c r="AS19" s="434"/>
      <c r="AT19" s="434"/>
      <c r="AU19" s="434"/>
      <c r="AV19" s="434"/>
      <c r="AW19" s="434"/>
      <c r="AX19" s="434"/>
      <c r="AY19" s="434"/>
      <c r="AZ19" s="434"/>
      <c r="BA19" s="434"/>
      <c r="BB19" s="434"/>
      <c r="BC19" s="434"/>
      <c r="BD19" s="434"/>
      <c r="BE19" s="434"/>
      <c r="BF19" s="434"/>
      <c r="BG19" s="434"/>
      <c r="BH19" s="434"/>
      <c r="BI19" s="434"/>
      <c r="BJ19" s="434"/>
      <c r="BK19" s="434"/>
      <c r="BL19" s="434"/>
      <c r="BM19" s="434"/>
      <c r="BN19" s="434"/>
      <c r="BO19" s="434"/>
      <c r="BP19" s="434"/>
      <c r="BQ19" s="434"/>
      <c r="BR19" s="434"/>
      <c r="BS19" s="434"/>
      <c r="BT19" s="434"/>
      <c r="BU19" s="434"/>
      <c r="BV19" s="434"/>
      <c r="BW19" s="434"/>
      <c r="BX19" s="434"/>
      <c r="BY19" s="434"/>
      <c r="BZ19" s="434"/>
      <c r="CA19" s="434"/>
      <c r="CB19" s="434"/>
      <c r="CC19" s="434"/>
      <c r="CD19" s="434"/>
      <c r="CE19" s="434"/>
      <c r="CF19" s="434"/>
      <c r="CG19" s="434"/>
      <c r="CH19" s="434"/>
      <c r="CI19" s="434"/>
      <c r="CJ19" s="434"/>
      <c r="CK19" s="434"/>
      <c r="CL19" s="434"/>
      <c r="CM19" s="434"/>
      <c r="CN19" s="434"/>
      <c r="CO19" s="434"/>
      <c r="CP19" s="434"/>
      <c r="CQ19" s="434"/>
      <c r="CR19" s="434"/>
      <c r="CS19" s="434"/>
      <c r="CT19" s="434"/>
      <c r="CU19" s="434"/>
      <c r="CV19" s="434"/>
      <c r="CW19" s="434"/>
      <c r="CX19" s="434"/>
      <c r="CY19" s="434"/>
      <c r="CZ19" s="434"/>
      <c r="DA19" s="434"/>
      <c r="DB19" s="434"/>
      <c r="DC19" s="434"/>
      <c r="DD19" s="434"/>
      <c r="DE19" s="434"/>
      <c r="DF19" s="434"/>
      <c r="DG19" s="434"/>
      <c r="DH19" s="434"/>
      <c r="DI19" s="434"/>
      <c r="DJ19" s="434"/>
      <c r="DK19" s="434"/>
      <c r="DL19" s="434"/>
      <c r="DM19" s="434"/>
      <c r="DN19" s="434"/>
      <c r="DO19" s="434"/>
      <c r="DP19" s="434"/>
      <c r="DQ19" s="434"/>
      <c r="DR19" s="434"/>
      <c r="DS19" s="434"/>
      <c r="DT19" s="434"/>
      <c r="DU19" s="434"/>
      <c r="DV19" s="434"/>
      <c r="DW19" s="434"/>
      <c r="DX19" s="434"/>
      <c r="DY19" s="434"/>
      <c r="DZ19" s="434"/>
      <c r="EA19" s="434"/>
      <c r="EB19" s="434"/>
      <c r="EC19" s="434"/>
      <c r="ED19" s="434"/>
      <c r="EE19" s="434"/>
      <c r="EF19" s="434"/>
      <c r="EG19" s="434"/>
      <c r="EH19" s="434"/>
      <c r="EI19" s="434"/>
      <c r="EJ19" s="434"/>
      <c r="EK19" s="434"/>
      <c r="EL19" s="434"/>
      <c r="EM19" s="434"/>
      <c r="EN19" s="434"/>
      <c r="EO19" s="434"/>
      <c r="EP19" s="434"/>
      <c r="EQ19" s="434"/>
      <c r="ER19" s="434"/>
      <c r="ES19" s="434"/>
      <c r="ET19" s="434"/>
      <c r="EU19" s="434"/>
      <c r="EV19" s="434"/>
      <c r="EW19" s="434"/>
      <c r="EX19" s="434"/>
      <c r="EY19" s="434"/>
      <c r="EZ19" s="434"/>
      <c r="FA19" s="434"/>
      <c r="FB19" s="434"/>
      <c r="FC19" s="434"/>
      <c r="FD19" s="434"/>
      <c r="FE19" s="434"/>
      <c r="FF19" s="434"/>
      <c r="FG19" s="434"/>
      <c r="FH19" s="434"/>
      <c r="FI19" s="434"/>
      <c r="FJ19" s="434"/>
      <c r="FK19" s="434"/>
      <c r="FL19" s="434"/>
      <c r="FM19" s="434"/>
      <c r="FN19" s="434"/>
      <c r="FO19" s="434"/>
      <c r="FP19" s="434"/>
      <c r="FQ19" s="434"/>
      <c r="FR19" s="434"/>
      <c r="FS19" s="434"/>
      <c r="FT19" s="434"/>
      <c r="FU19" s="434"/>
      <c r="FV19" s="434"/>
      <c r="FW19" s="434"/>
      <c r="FX19" s="434"/>
      <c r="FY19" s="434"/>
      <c r="FZ19" s="434"/>
      <c r="GA19" s="434"/>
      <c r="GB19" s="434"/>
      <c r="GC19" s="434"/>
      <c r="GD19" s="434"/>
      <c r="GE19" s="434"/>
      <c r="GF19" s="434"/>
    </row>
    <row r="20" spans="2:188" x14ac:dyDescent="0.2">
      <c r="C20" s="434"/>
      <c r="D20" s="434"/>
      <c r="E20" s="434"/>
      <c r="F20" s="434"/>
      <c r="G20" s="434"/>
      <c r="H20" s="434"/>
      <c r="I20" s="434"/>
      <c r="J20" s="434"/>
      <c r="K20" s="434"/>
      <c r="L20" s="434"/>
      <c r="M20" s="434"/>
      <c r="N20" s="434"/>
      <c r="O20" s="434"/>
      <c r="P20" s="434"/>
      <c r="Q20" s="434"/>
      <c r="R20" s="434"/>
      <c r="S20" s="434"/>
      <c r="T20" s="434"/>
      <c r="U20" s="434"/>
      <c r="V20" s="434"/>
      <c r="W20" s="434"/>
      <c r="X20" s="434"/>
      <c r="Y20" s="434"/>
      <c r="Z20" s="434"/>
      <c r="AA20" s="434"/>
      <c r="AB20" s="434"/>
      <c r="AC20" s="434"/>
      <c r="AD20" s="434"/>
      <c r="AE20" s="434"/>
      <c r="AF20" s="434"/>
      <c r="AG20" s="434"/>
      <c r="AH20" s="434"/>
      <c r="AI20" s="434"/>
      <c r="AJ20" s="434"/>
      <c r="AK20" s="434"/>
      <c r="AL20" s="434"/>
      <c r="AM20" s="434"/>
      <c r="AN20" s="434"/>
      <c r="AO20" s="434"/>
      <c r="AP20" s="434"/>
      <c r="AQ20" s="434"/>
      <c r="AR20" s="434"/>
      <c r="AS20" s="434"/>
      <c r="AT20" s="434"/>
      <c r="AU20" s="434"/>
      <c r="AV20" s="434"/>
      <c r="AW20" s="434"/>
      <c r="AX20" s="434"/>
      <c r="AY20" s="434"/>
      <c r="AZ20" s="434"/>
      <c r="BA20" s="434"/>
      <c r="BB20" s="434"/>
      <c r="BC20" s="434"/>
      <c r="BD20" s="434"/>
      <c r="BE20" s="434"/>
      <c r="BF20" s="434"/>
      <c r="BG20" s="434"/>
      <c r="BH20" s="434"/>
      <c r="BI20" s="434"/>
      <c r="BJ20" s="434"/>
      <c r="BK20" s="434"/>
      <c r="BL20" s="434"/>
      <c r="BM20" s="434"/>
      <c r="BN20" s="434"/>
      <c r="BO20" s="434"/>
      <c r="BP20" s="434"/>
      <c r="BQ20" s="434"/>
      <c r="BR20" s="434"/>
      <c r="BS20" s="434"/>
      <c r="BT20" s="434"/>
      <c r="BU20" s="434"/>
      <c r="BV20" s="434"/>
      <c r="BW20" s="434"/>
      <c r="BX20" s="434"/>
      <c r="BY20" s="434"/>
      <c r="BZ20" s="434"/>
      <c r="CA20" s="434"/>
      <c r="CB20" s="434"/>
      <c r="CC20" s="434"/>
      <c r="CD20" s="434"/>
      <c r="CE20" s="434"/>
      <c r="CF20" s="434"/>
      <c r="CG20" s="434"/>
      <c r="CH20" s="434"/>
      <c r="CI20" s="434"/>
      <c r="CJ20" s="434"/>
      <c r="CK20" s="434"/>
      <c r="CL20" s="434"/>
      <c r="CM20" s="434"/>
      <c r="CN20" s="434"/>
      <c r="CO20" s="434"/>
      <c r="CP20" s="434"/>
      <c r="CQ20" s="434"/>
      <c r="CR20" s="434"/>
      <c r="CS20" s="434"/>
      <c r="CT20" s="434"/>
      <c r="CU20" s="434"/>
      <c r="CV20" s="434"/>
      <c r="CW20" s="434"/>
      <c r="CX20" s="434"/>
      <c r="CY20" s="434"/>
      <c r="CZ20" s="434"/>
      <c r="DA20" s="434"/>
      <c r="DB20" s="434"/>
      <c r="DC20" s="434"/>
      <c r="DD20" s="434"/>
      <c r="DE20" s="434"/>
      <c r="DF20" s="434"/>
      <c r="DG20" s="434"/>
      <c r="DH20" s="434"/>
      <c r="DI20" s="434"/>
      <c r="DJ20" s="434"/>
      <c r="DK20" s="434"/>
      <c r="DL20" s="434"/>
      <c r="DM20" s="434"/>
      <c r="DN20" s="434"/>
      <c r="DO20" s="434"/>
      <c r="DP20" s="434"/>
      <c r="DQ20" s="434"/>
      <c r="DR20" s="434"/>
      <c r="DS20" s="434"/>
      <c r="DT20" s="434"/>
      <c r="DU20" s="434"/>
      <c r="DV20" s="434"/>
      <c r="DW20" s="434"/>
      <c r="DX20" s="434"/>
      <c r="DY20" s="434"/>
      <c r="DZ20" s="434"/>
      <c r="EA20" s="434"/>
      <c r="EB20" s="434"/>
      <c r="EC20" s="434"/>
      <c r="ED20" s="434"/>
      <c r="EE20" s="434"/>
      <c r="EF20" s="434"/>
      <c r="EG20" s="434"/>
      <c r="EH20" s="434"/>
      <c r="EI20" s="434"/>
      <c r="EJ20" s="434"/>
      <c r="EK20" s="434"/>
      <c r="EL20" s="434"/>
      <c r="EM20" s="434"/>
      <c r="EN20" s="434"/>
      <c r="EO20" s="434"/>
      <c r="EP20" s="434"/>
      <c r="EQ20" s="434"/>
      <c r="ER20" s="434"/>
      <c r="ES20" s="434"/>
      <c r="ET20" s="434"/>
      <c r="EU20" s="434"/>
      <c r="EV20" s="434"/>
      <c r="EW20" s="434"/>
      <c r="EX20" s="434"/>
      <c r="EY20" s="434"/>
      <c r="EZ20" s="434"/>
      <c r="FA20" s="434"/>
      <c r="FB20" s="434"/>
      <c r="FC20" s="434"/>
      <c r="FD20" s="434"/>
      <c r="FE20" s="434"/>
      <c r="FF20" s="434"/>
      <c r="FG20" s="434"/>
      <c r="FH20" s="434"/>
      <c r="FI20" s="434"/>
      <c r="FJ20" s="434"/>
      <c r="FK20" s="434"/>
      <c r="FL20" s="434"/>
      <c r="FM20" s="434"/>
      <c r="FN20" s="434"/>
      <c r="FO20" s="434"/>
      <c r="FP20" s="434"/>
      <c r="FQ20" s="434"/>
      <c r="FR20" s="434"/>
      <c r="FS20" s="434"/>
      <c r="FT20" s="434"/>
      <c r="FU20" s="434"/>
      <c r="FV20" s="434"/>
      <c r="FW20" s="434"/>
      <c r="FX20" s="434"/>
      <c r="FY20" s="434"/>
      <c r="FZ20" s="434"/>
      <c r="GA20" s="434"/>
      <c r="GB20" s="434"/>
      <c r="GC20" s="434"/>
      <c r="GD20" s="434"/>
      <c r="GE20" s="434"/>
      <c r="GF20" s="434"/>
    </row>
    <row r="21" spans="2:188" x14ac:dyDescent="0.2">
      <c r="C21" s="434"/>
      <c r="D21" s="434"/>
      <c r="E21" s="434"/>
      <c r="F21" s="434"/>
      <c r="G21" s="434"/>
      <c r="H21" s="434"/>
      <c r="I21" s="434"/>
      <c r="J21" s="434"/>
      <c r="K21" s="434"/>
      <c r="L21" s="434"/>
      <c r="M21" s="434"/>
      <c r="N21" s="434"/>
      <c r="O21" s="434"/>
      <c r="P21" s="434"/>
      <c r="Q21" s="434"/>
      <c r="R21" s="434"/>
      <c r="S21" s="434"/>
      <c r="T21" s="434"/>
      <c r="U21" s="434"/>
      <c r="V21" s="434"/>
      <c r="W21" s="434"/>
      <c r="X21" s="434"/>
      <c r="Y21" s="434"/>
      <c r="Z21" s="434"/>
      <c r="AA21" s="434"/>
      <c r="AB21" s="434"/>
      <c r="AC21" s="434"/>
      <c r="AD21" s="434"/>
      <c r="AE21" s="434"/>
      <c r="AF21" s="434"/>
      <c r="AG21" s="434"/>
      <c r="AH21" s="434"/>
      <c r="AI21" s="434"/>
      <c r="AJ21" s="434"/>
      <c r="AK21" s="434"/>
      <c r="AL21" s="434"/>
      <c r="AM21" s="434"/>
      <c r="AN21" s="434"/>
      <c r="AO21" s="434"/>
      <c r="AP21" s="434"/>
      <c r="AQ21" s="434"/>
      <c r="AR21" s="434"/>
      <c r="AS21" s="434"/>
      <c r="AT21" s="434"/>
      <c r="AU21" s="434"/>
      <c r="AV21" s="434"/>
      <c r="AW21" s="434"/>
      <c r="AX21" s="434"/>
      <c r="AY21" s="434"/>
      <c r="AZ21" s="434"/>
      <c r="BA21" s="434"/>
      <c r="BB21" s="434"/>
      <c r="BC21" s="434"/>
      <c r="BD21" s="434"/>
      <c r="BE21" s="434"/>
      <c r="BF21" s="434"/>
      <c r="BG21" s="434"/>
      <c r="BH21" s="434"/>
      <c r="BI21" s="434"/>
      <c r="BJ21" s="434"/>
      <c r="BK21" s="434"/>
      <c r="BL21" s="434"/>
      <c r="BM21" s="434"/>
      <c r="BN21" s="434"/>
      <c r="BO21" s="434"/>
      <c r="BP21" s="434"/>
      <c r="BQ21" s="434"/>
      <c r="BR21" s="434"/>
      <c r="BS21" s="434"/>
      <c r="BT21" s="434"/>
      <c r="BU21" s="434"/>
      <c r="BV21" s="434"/>
      <c r="BW21" s="434"/>
      <c r="BX21" s="434"/>
      <c r="BY21" s="434"/>
      <c r="BZ21" s="434"/>
      <c r="CA21" s="434"/>
      <c r="CB21" s="434"/>
      <c r="CC21" s="434"/>
      <c r="CD21" s="434"/>
      <c r="CE21" s="434"/>
      <c r="CF21" s="434"/>
      <c r="CG21" s="434"/>
      <c r="CH21" s="434"/>
      <c r="CI21" s="434"/>
      <c r="CJ21" s="434"/>
      <c r="CK21" s="434"/>
      <c r="CL21" s="434"/>
      <c r="CM21" s="434"/>
      <c r="CN21" s="434"/>
      <c r="CO21" s="434"/>
      <c r="CP21" s="434"/>
      <c r="CQ21" s="434"/>
      <c r="CR21" s="434"/>
      <c r="CS21" s="434"/>
      <c r="CT21" s="434"/>
      <c r="CU21" s="434"/>
      <c r="CV21" s="434"/>
      <c r="CW21" s="434"/>
      <c r="CX21" s="434"/>
      <c r="CY21" s="434"/>
      <c r="CZ21" s="434"/>
      <c r="DA21" s="434"/>
      <c r="DB21" s="434"/>
      <c r="DC21" s="434"/>
      <c r="DD21" s="434"/>
      <c r="DE21" s="434"/>
      <c r="DF21" s="434"/>
      <c r="DG21" s="434"/>
      <c r="DH21" s="434"/>
      <c r="DI21" s="434"/>
      <c r="DJ21" s="434"/>
      <c r="DK21" s="434"/>
      <c r="DL21" s="434"/>
      <c r="DM21" s="434"/>
      <c r="DN21" s="434"/>
      <c r="DO21" s="434"/>
      <c r="DP21" s="434"/>
      <c r="DQ21" s="434"/>
      <c r="DR21" s="434"/>
      <c r="DS21" s="434"/>
      <c r="DT21" s="434"/>
      <c r="DU21" s="434"/>
      <c r="DV21" s="434"/>
      <c r="DW21" s="434"/>
      <c r="DX21" s="434"/>
      <c r="DY21" s="434"/>
      <c r="DZ21" s="434"/>
      <c r="EA21" s="434"/>
      <c r="EB21" s="434"/>
      <c r="EC21" s="434"/>
      <c r="ED21" s="434"/>
      <c r="EE21" s="434"/>
      <c r="EF21" s="434"/>
      <c r="EG21" s="434"/>
      <c r="EH21" s="434"/>
      <c r="EI21" s="434"/>
      <c r="EJ21" s="434"/>
      <c r="EK21" s="434"/>
      <c r="EL21" s="434"/>
      <c r="EM21" s="434"/>
      <c r="EN21" s="434"/>
      <c r="EO21" s="434"/>
      <c r="EP21" s="434"/>
      <c r="EQ21" s="434"/>
      <c r="ER21" s="434"/>
      <c r="ES21" s="434"/>
      <c r="ET21" s="434"/>
      <c r="EU21" s="434"/>
      <c r="EV21" s="434"/>
      <c r="EW21" s="434"/>
      <c r="EX21" s="434"/>
      <c r="EY21" s="434"/>
      <c r="EZ21" s="434"/>
      <c r="FA21" s="434"/>
      <c r="FB21" s="434"/>
      <c r="FC21" s="434"/>
      <c r="FD21" s="434"/>
      <c r="FE21" s="434"/>
      <c r="FF21" s="434"/>
      <c r="FG21" s="434"/>
      <c r="FH21" s="434"/>
      <c r="FI21" s="434"/>
      <c r="FJ21" s="434"/>
      <c r="FK21" s="434"/>
      <c r="FL21" s="434"/>
      <c r="FM21" s="434"/>
      <c r="FN21" s="434"/>
      <c r="FO21" s="434"/>
      <c r="FP21" s="434"/>
      <c r="FQ21" s="434"/>
      <c r="FR21" s="434"/>
      <c r="FS21" s="434"/>
      <c r="FT21" s="434"/>
      <c r="FU21" s="434"/>
      <c r="FV21" s="434"/>
      <c r="FW21" s="434"/>
      <c r="FX21" s="434"/>
      <c r="FY21" s="434"/>
      <c r="FZ21" s="434"/>
      <c r="GA21" s="434"/>
      <c r="GB21" s="434"/>
      <c r="GC21" s="434"/>
      <c r="GD21" s="434"/>
      <c r="GE21" s="434"/>
      <c r="GF21" s="434"/>
    </row>
    <row r="22" spans="2:188" x14ac:dyDescent="0.2">
      <c r="C22" s="434"/>
      <c r="D22" s="434"/>
      <c r="E22" s="434"/>
      <c r="F22" s="434"/>
      <c r="G22" s="434"/>
      <c r="H22" s="434"/>
      <c r="I22" s="434"/>
      <c r="J22" s="434"/>
      <c r="K22" s="434"/>
      <c r="L22" s="434"/>
      <c r="M22" s="434"/>
      <c r="N22" s="434"/>
      <c r="O22" s="434"/>
      <c r="P22" s="434"/>
      <c r="Q22" s="434"/>
      <c r="R22" s="434"/>
      <c r="S22" s="434"/>
      <c r="T22" s="434"/>
      <c r="U22" s="434"/>
      <c r="V22" s="434"/>
      <c r="W22" s="434"/>
      <c r="X22" s="434"/>
      <c r="Y22" s="434"/>
      <c r="Z22" s="434"/>
      <c r="AA22" s="434"/>
      <c r="AB22" s="434"/>
      <c r="AC22" s="434"/>
      <c r="AD22" s="434"/>
      <c r="AE22" s="434"/>
      <c r="AF22" s="434"/>
      <c r="AG22" s="434"/>
      <c r="AH22" s="434"/>
      <c r="AI22" s="434"/>
      <c r="AJ22" s="434"/>
      <c r="AK22" s="434"/>
      <c r="AL22" s="434"/>
      <c r="AM22" s="434"/>
      <c r="AN22" s="434"/>
      <c r="AO22" s="434"/>
      <c r="AP22" s="434"/>
      <c r="AQ22" s="434"/>
      <c r="AR22" s="434"/>
      <c r="AS22" s="434"/>
      <c r="AT22" s="434"/>
      <c r="AU22" s="434"/>
      <c r="AV22" s="434"/>
      <c r="AW22" s="434"/>
      <c r="AX22" s="434"/>
      <c r="AY22" s="434"/>
      <c r="AZ22" s="434"/>
      <c r="BA22" s="434"/>
      <c r="BB22" s="434"/>
      <c r="BC22" s="434"/>
      <c r="BD22" s="434"/>
      <c r="BE22" s="434"/>
      <c r="BF22" s="434"/>
      <c r="BG22" s="434"/>
      <c r="BH22" s="434"/>
      <c r="BI22" s="434"/>
      <c r="BJ22" s="434"/>
      <c r="BK22" s="434"/>
      <c r="BL22" s="434"/>
      <c r="BM22" s="434"/>
      <c r="BN22" s="434"/>
      <c r="BO22" s="434"/>
      <c r="BP22" s="434"/>
      <c r="BQ22" s="434"/>
      <c r="BR22" s="434"/>
      <c r="BS22" s="434"/>
      <c r="BT22" s="434"/>
      <c r="BU22" s="434"/>
      <c r="BV22" s="434"/>
      <c r="BW22" s="434"/>
      <c r="BX22" s="434"/>
      <c r="BY22" s="434"/>
      <c r="BZ22" s="434"/>
      <c r="CA22" s="434"/>
      <c r="CB22" s="434"/>
      <c r="CC22" s="434"/>
      <c r="CD22" s="434"/>
      <c r="CE22" s="434"/>
      <c r="CF22" s="434"/>
      <c r="CG22" s="434"/>
      <c r="CH22" s="434"/>
      <c r="CI22" s="434"/>
      <c r="CJ22" s="434"/>
      <c r="CK22" s="434"/>
      <c r="CL22" s="434"/>
      <c r="CM22" s="434"/>
      <c r="CN22" s="434"/>
      <c r="CO22" s="434"/>
      <c r="CP22" s="434"/>
      <c r="CQ22" s="434"/>
      <c r="CR22" s="434"/>
      <c r="CS22" s="434"/>
      <c r="CT22" s="434"/>
      <c r="CU22" s="434"/>
      <c r="CV22" s="434"/>
      <c r="CW22" s="434"/>
      <c r="CX22" s="434"/>
      <c r="CY22" s="434"/>
      <c r="CZ22" s="434"/>
      <c r="DA22" s="434"/>
      <c r="DB22" s="434"/>
      <c r="DC22" s="434"/>
      <c r="DD22" s="434"/>
      <c r="DE22" s="434"/>
      <c r="DF22" s="434"/>
      <c r="DG22" s="434"/>
      <c r="DH22" s="434"/>
      <c r="DI22" s="434"/>
      <c r="DJ22" s="434"/>
      <c r="DK22" s="434"/>
      <c r="DL22" s="434"/>
      <c r="DM22" s="434"/>
      <c r="DN22" s="434"/>
      <c r="DO22" s="434"/>
      <c r="DP22" s="434"/>
      <c r="DQ22" s="434"/>
      <c r="DR22" s="434"/>
      <c r="DS22" s="434"/>
      <c r="DT22" s="434"/>
      <c r="DU22" s="434"/>
      <c r="DV22" s="434"/>
      <c r="DW22" s="434"/>
      <c r="DX22" s="434"/>
      <c r="DY22" s="434"/>
      <c r="DZ22" s="434"/>
      <c r="EA22" s="434"/>
      <c r="EB22" s="434"/>
      <c r="EC22" s="434"/>
      <c r="ED22" s="434"/>
      <c r="EE22" s="434"/>
      <c r="EF22" s="434"/>
      <c r="EG22" s="434"/>
      <c r="EH22" s="434"/>
      <c r="EI22" s="434"/>
      <c r="EJ22" s="434"/>
      <c r="EK22" s="434"/>
      <c r="EL22" s="434"/>
      <c r="EM22" s="434"/>
      <c r="EN22" s="434"/>
      <c r="EO22" s="434"/>
      <c r="EP22" s="434"/>
      <c r="EQ22" s="434"/>
      <c r="ER22" s="434"/>
      <c r="ES22" s="434"/>
      <c r="ET22" s="434"/>
      <c r="EU22" s="434"/>
      <c r="EV22" s="434"/>
      <c r="EW22" s="434"/>
      <c r="EX22" s="434"/>
      <c r="EY22" s="434"/>
      <c r="EZ22" s="434"/>
      <c r="FA22" s="434"/>
      <c r="FB22" s="434"/>
      <c r="FC22" s="434"/>
      <c r="FD22" s="434"/>
      <c r="FE22" s="434"/>
      <c r="FF22" s="434"/>
      <c r="FG22" s="434"/>
      <c r="FH22" s="434"/>
      <c r="FI22" s="434"/>
      <c r="FJ22" s="434"/>
      <c r="FK22" s="434"/>
      <c r="FL22" s="434"/>
      <c r="FM22" s="434"/>
      <c r="FN22" s="434"/>
      <c r="FO22" s="434"/>
      <c r="FP22" s="434"/>
      <c r="FQ22" s="434"/>
      <c r="FR22" s="434"/>
      <c r="FS22" s="434"/>
      <c r="FT22" s="434"/>
      <c r="FU22" s="434"/>
      <c r="FV22" s="434"/>
      <c r="FW22" s="434"/>
      <c r="FX22" s="434"/>
      <c r="FY22" s="434"/>
      <c r="FZ22" s="434"/>
      <c r="GA22" s="434"/>
      <c r="GB22" s="434"/>
      <c r="GC22" s="434"/>
      <c r="GD22" s="434"/>
      <c r="GE22" s="434"/>
      <c r="GF22" s="434"/>
    </row>
    <row r="23" spans="2:188" x14ac:dyDescent="0.2">
      <c r="C23" s="434"/>
      <c r="D23" s="434"/>
      <c r="E23" s="434"/>
      <c r="F23" s="434"/>
      <c r="G23" s="434"/>
      <c r="H23" s="434"/>
      <c r="I23" s="434"/>
      <c r="J23" s="434"/>
      <c r="K23" s="434"/>
      <c r="L23" s="434"/>
      <c r="M23" s="434"/>
      <c r="N23" s="434"/>
      <c r="O23" s="434"/>
      <c r="P23" s="434"/>
      <c r="Q23" s="434"/>
      <c r="R23" s="434"/>
      <c r="S23" s="434"/>
      <c r="T23" s="434"/>
      <c r="U23" s="434"/>
      <c r="V23" s="434"/>
      <c r="W23" s="434"/>
      <c r="X23" s="434"/>
      <c r="Y23" s="434"/>
      <c r="Z23" s="434"/>
      <c r="AA23" s="434"/>
      <c r="AB23" s="434"/>
      <c r="AC23" s="434"/>
      <c r="AD23" s="434"/>
      <c r="AE23" s="434"/>
      <c r="AF23" s="434"/>
      <c r="AG23" s="434"/>
      <c r="AH23" s="434"/>
      <c r="AI23" s="434"/>
      <c r="AJ23" s="434"/>
      <c r="AK23" s="434"/>
      <c r="AL23" s="434"/>
      <c r="AM23" s="434"/>
      <c r="AN23" s="434"/>
      <c r="AO23" s="434"/>
      <c r="AP23" s="434"/>
      <c r="AQ23" s="434"/>
      <c r="AR23" s="434"/>
      <c r="AS23" s="434"/>
      <c r="AT23" s="434"/>
      <c r="AU23" s="434"/>
      <c r="AV23" s="434"/>
      <c r="AW23" s="434"/>
      <c r="AX23" s="434"/>
      <c r="AY23" s="434"/>
      <c r="AZ23" s="434"/>
      <c r="BA23" s="434"/>
      <c r="BB23" s="434"/>
      <c r="BC23" s="434"/>
      <c r="BD23" s="434"/>
      <c r="BE23" s="434"/>
      <c r="BF23" s="434"/>
      <c r="BG23" s="434"/>
      <c r="BH23" s="434"/>
      <c r="BI23" s="434"/>
      <c r="BJ23" s="434"/>
      <c r="BK23" s="434"/>
      <c r="BL23" s="434"/>
      <c r="BM23" s="434"/>
      <c r="BN23" s="434"/>
      <c r="BO23" s="434"/>
      <c r="BP23" s="434"/>
      <c r="BQ23" s="434"/>
      <c r="BR23" s="434"/>
      <c r="BS23" s="434"/>
      <c r="BT23" s="434"/>
      <c r="BU23" s="434"/>
      <c r="BV23" s="434"/>
      <c r="BW23" s="434"/>
      <c r="BX23" s="434"/>
      <c r="BY23" s="434"/>
      <c r="BZ23" s="434"/>
      <c r="CA23" s="434"/>
      <c r="CB23" s="434"/>
      <c r="CC23" s="434"/>
      <c r="CD23" s="434"/>
      <c r="CE23" s="434"/>
      <c r="CF23" s="434"/>
      <c r="CG23" s="434"/>
      <c r="CH23" s="434"/>
      <c r="CI23" s="434"/>
      <c r="CJ23" s="434"/>
      <c r="CK23" s="434"/>
      <c r="CL23" s="434"/>
      <c r="CM23" s="434"/>
      <c r="CN23" s="434"/>
      <c r="CO23" s="434"/>
      <c r="CP23" s="434"/>
      <c r="CQ23" s="434"/>
      <c r="CR23" s="434"/>
      <c r="CS23" s="434"/>
      <c r="CT23" s="434"/>
      <c r="CU23" s="434"/>
      <c r="CV23" s="434"/>
      <c r="CW23" s="434"/>
      <c r="CX23" s="434"/>
      <c r="CY23" s="434"/>
      <c r="CZ23" s="434"/>
      <c r="DA23" s="434"/>
      <c r="DB23" s="434"/>
      <c r="DC23" s="434"/>
      <c r="DD23" s="434"/>
      <c r="DE23" s="434"/>
      <c r="DF23" s="434"/>
      <c r="DG23" s="434"/>
      <c r="DH23" s="434"/>
      <c r="DI23" s="434"/>
      <c r="DJ23" s="434"/>
      <c r="DK23" s="434"/>
      <c r="DL23" s="434"/>
      <c r="DM23" s="434"/>
      <c r="DN23" s="434"/>
      <c r="DO23" s="434"/>
      <c r="DP23" s="434"/>
      <c r="DQ23" s="434"/>
      <c r="DR23" s="434"/>
      <c r="DS23" s="434"/>
      <c r="DT23" s="434"/>
      <c r="DU23" s="434"/>
      <c r="DV23" s="434"/>
      <c r="DW23" s="434"/>
      <c r="DX23" s="434"/>
      <c r="DY23" s="434"/>
      <c r="DZ23" s="434"/>
      <c r="EA23" s="434"/>
      <c r="EB23" s="434"/>
      <c r="EC23" s="434"/>
      <c r="ED23" s="434"/>
      <c r="EE23" s="434"/>
      <c r="EF23" s="434"/>
      <c r="EG23" s="434"/>
      <c r="EH23" s="434"/>
      <c r="EI23" s="434"/>
      <c r="EJ23" s="434"/>
      <c r="EK23" s="434"/>
      <c r="EL23" s="434"/>
      <c r="EM23" s="434"/>
      <c r="EN23" s="434"/>
      <c r="EO23" s="434"/>
      <c r="EP23" s="434"/>
      <c r="EQ23" s="434"/>
      <c r="ER23" s="434"/>
      <c r="ES23" s="434"/>
      <c r="ET23" s="434"/>
      <c r="EU23" s="434"/>
      <c r="EV23" s="434"/>
      <c r="EW23" s="434"/>
      <c r="EX23" s="434"/>
      <c r="EY23" s="434"/>
      <c r="EZ23" s="434"/>
      <c r="FA23" s="434"/>
      <c r="FB23" s="434"/>
      <c r="FC23" s="434"/>
      <c r="FD23" s="434"/>
      <c r="FE23" s="434"/>
      <c r="FF23" s="434"/>
      <c r="FG23" s="434"/>
      <c r="FH23" s="434"/>
      <c r="FI23" s="434"/>
      <c r="FJ23" s="434"/>
      <c r="FK23" s="434"/>
      <c r="FL23" s="434"/>
      <c r="FM23" s="434"/>
      <c r="FN23" s="434"/>
      <c r="FO23" s="434"/>
      <c r="FP23" s="434"/>
      <c r="FQ23" s="434"/>
      <c r="FR23" s="434"/>
      <c r="FS23" s="434"/>
      <c r="FT23" s="434"/>
      <c r="FU23" s="434"/>
      <c r="FV23" s="434"/>
      <c r="FW23" s="434"/>
      <c r="FX23" s="434"/>
      <c r="FY23" s="434"/>
      <c r="FZ23" s="434"/>
      <c r="GA23" s="434"/>
      <c r="GB23" s="434"/>
      <c r="GC23" s="434"/>
      <c r="GD23" s="434"/>
      <c r="GE23" s="434"/>
      <c r="GF23" s="434"/>
    </row>
    <row r="24" spans="2:188" x14ac:dyDescent="0.2">
      <c r="C24" s="434"/>
      <c r="D24" s="434"/>
      <c r="E24" s="434"/>
      <c r="F24" s="434"/>
      <c r="G24" s="434"/>
      <c r="H24" s="434"/>
      <c r="I24" s="434"/>
      <c r="J24" s="434"/>
      <c r="K24" s="434"/>
      <c r="L24" s="434"/>
      <c r="M24" s="434"/>
      <c r="N24" s="434"/>
      <c r="O24" s="434"/>
      <c r="P24" s="434"/>
      <c r="Q24" s="434"/>
      <c r="R24" s="434"/>
      <c r="S24" s="434"/>
      <c r="T24" s="434"/>
      <c r="U24" s="434"/>
      <c r="V24" s="434"/>
      <c r="W24" s="434"/>
      <c r="X24" s="434"/>
      <c r="Y24" s="434"/>
      <c r="Z24" s="434"/>
      <c r="AA24" s="434"/>
      <c r="AB24" s="434"/>
      <c r="AC24" s="434"/>
      <c r="AD24" s="434"/>
      <c r="AE24" s="434"/>
      <c r="AF24" s="434"/>
      <c r="AG24" s="434"/>
      <c r="AH24" s="434"/>
      <c r="AI24" s="434"/>
      <c r="AJ24" s="434"/>
      <c r="AK24" s="434"/>
      <c r="AL24" s="434"/>
      <c r="AM24" s="434"/>
      <c r="AN24" s="434"/>
      <c r="AO24" s="434"/>
      <c r="AP24" s="434"/>
      <c r="AQ24" s="434"/>
      <c r="AR24" s="434"/>
      <c r="AS24" s="434"/>
      <c r="AT24" s="434"/>
      <c r="AU24" s="434"/>
      <c r="AV24" s="434"/>
      <c r="AW24" s="434"/>
      <c r="AX24" s="434"/>
      <c r="AY24" s="434"/>
      <c r="AZ24" s="434"/>
      <c r="BA24" s="434"/>
      <c r="BB24" s="434"/>
      <c r="BC24" s="434"/>
      <c r="BD24" s="434"/>
      <c r="BE24" s="434"/>
      <c r="BF24" s="434"/>
      <c r="BG24" s="434"/>
      <c r="BH24" s="434"/>
      <c r="BI24" s="434"/>
      <c r="BJ24" s="434"/>
      <c r="BK24" s="434"/>
      <c r="BL24" s="434"/>
      <c r="BM24" s="434"/>
      <c r="BN24" s="434"/>
      <c r="BO24" s="434"/>
      <c r="BP24" s="434"/>
      <c r="BQ24" s="434"/>
      <c r="BR24" s="434"/>
      <c r="BS24" s="434"/>
      <c r="BT24" s="434"/>
      <c r="BU24" s="434"/>
      <c r="BV24" s="434"/>
      <c r="BW24" s="434"/>
      <c r="BX24" s="434"/>
      <c r="BY24" s="434"/>
      <c r="BZ24" s="434"/>
      <c r="CA24" s="434"/>
      <c r="CB24" s="434"/>
      <c r="CC24" s="434"/>
      <c r="CD24" s="434"/>
      <c r="CE24" s="434"/>
      <c r="CF24" s="434"/>
      <c r="CG24" s="434"/>
      <c r="CH24" s="434"/>
      <c r="CI24" s="434"/>
      <c r="CJ24" s="434"/>
      <c r="CK24" s="434"/>
      <c r="CL24" s="434"/>
      <c r="CM24" s="434"/>
      <c r="CN24" s="434"/>
      <c r="CO24" s="434"/>
      <c r="CP24" s="434"/>
      <c r="CQ24" s="434"/>
      <c r="CR24" s="434"/>
      <c r="CS24" s="434"/>
      <c r="CT24" s="434"/>
      <c r="CU24" s="434"/>
      <c r="CV24" s="434"/>
      <c r="CW24" s="434"/>
      <c r="CX24" s="434"/>
      <c r="CY24" s="434"/>
      <c r="CZ24" s="434"/>
      <c r="DA24" s="434"/>
      <c r="DB24" s="434"/>
      <c r="DC24" s="434"/>
      <c r="DD24" s="434"/>
      <c r="DE24" s="434"/>
      <c r="DF24" s="434"/>
      <c r="DG24" s="434"/>
      <c r="DH24" s="434"/>
      <c r="DI24" s="434"/>
      <c r="DJ24" s="434"/>
      <c r="DK24" s="434"/>
      <c r="DL24" s="434"/>
      <c r="DM24" s="434"/>
      <c r="DN24" s="434"/>
      <c r="DO24" s="434"/>
      <c r="DP24" s="434"/>
      <c r="DQ24" s="434"/>
      <c r="DR24" s="434"/>
      <c r="DS24" s="434"/>
      <c r="DT24" s="434"/>
      <c r="DU24" s="434"/>
      <c r="DV24" s="434"/>
      <c r="DW24" s="434"/>
      <c r="DX24" s="434"/>
      <c r="DY24" s="434"/>
      <c r="DZ24" s="434"/>
      <c r="EA24" s="434"/>
      <c r="EB24" s="434"/>
      <c r="EC24" s="434"/>
      <c r="ED24" s="434"/>
      <c r="EE24" s="434"/>
      <c r="EF24" s="434"/>
      <c r="EG24" s="434"/>
      <c r="EH24" s="434"/>
      <c r="EI24" s="434"/>
      <c r="EJ24" s="434"/>
      <c r="EK24" s="434"/>
      <c r="EL24" s="434"/>
      <c r="EM24" s="434"/>
      <c r="EN24" s="434"/>
      <c r="EO24" s="434"/>
      <c r="EP24" s="434"/>
      <c r="EQ24" s="434"/>
      <c r="ER24" s="434"/>
      <c r="ES24" s="434"/>
      <c r="ET24" s="434"/>
      <c r="EU24" s="434"/>
      <c r="EV24" s="434"/>
      <c r="EW24" s="434"/>
      <c r="EX24" s="434"/>
      <c r="EY24" s="434"/>
      <c r="EZ24" s="434"/>
      <c r="FA24" s="434"/>
      <c r="FB24" s="434"/>
      <c r="FC24" s="434"/>
      <c r="FD24" s="434"/>
      <c r="FE24" s="434"/>
      <c r="FF24" s="434"/>
      <c r="FG24" s="434"/>
      <c r="FH24" s="434"/>
      <c r="FI24" s="434"/>
      <c r="FJ24" s="434"/>
      <c r="FK24" s="434"/>
      <c r="FL24" s="434"/>
      <c r="FM24" s="434"/>
      <c r="FN24" s="434"/>
      <c r="FO24" s="434"/>
      <c r="FP24" s="434"/>
      <c r="FQ24" s="434"/>
      <c r="FR24" s="434"/>
      <c r="FS24" s="434"/>
      <c r="FT24" s="434"/>
      <c r="FU24" s="434"/>
      <c r="FV24" s="434"/>
      <c r="FW24" s="434"/>
      <c r="FX24" s="434"/>
      <c r="FY24" s="434"/>
      <c r="FZ24" s="434"/>
      <c r="GA24" s="434"/>
      <c r="GB24" s="434"/>
      <c r="GC24" s="434"/>
      <c r="GD24" s="434"/>
      <c r="GE24" s="434"/>
      <c r="GF24" s="434"/>
    </row>
    <row r="25" spans="2:188" x14ac:dyDescent="0.2">
      <c r="C25" s="434"/>
      <c r="D25" s="434"/>
      <c r="E25" s="434"/>
      <c r="F25" s="434"/>
      <c r="G25" s="434"/>
      <c r="H25" s="434"/>
      <c r="I25" s="434"/>
      <c r="J25" s="434"/>
      <c r="K25" s="434"/>
      <c r="L25" s="434"/>
      <c r="M25" s="434"/>
      <c r="N25" s="434"/>
      <c r="O25" s="434"/>
      <c r="P25" s="434"/>
      <c r="Q25" s="434"/>
      <c r="R25" s="434"/>
      <c r="S25" s="434"/>
      <c r="T25" s="434"/>
      <c r="U25" s="434"/>
      <c r="V25" s="434"/>
      <c r="W25" s="434"/>
      <c r="X25" s="434"/>
      <c r="Y25" s="434"/>
      <c r="Z25" s="434"/>
      <c r="AA25" s="434"/>
      <c r="AB25" s="434"/>
      <c r="AC25" s="434"/>
      <c r="AD25" s="434"/>
      <c r="AE25" s="434"/>
      <c r="AF25" s="434"/>
      <c r="AG25" s="434"/>
      <c r="AH25" s="434"/>
      <c r="AI25" s="434"/>
      <c r="AJ25" s="434"/>
      <c r="AK25" s="434"/>
      <c r="AL25" s="434"/>
      <c r="AM25" s="434"/>
      <c r="AN25" s="434"/>
      <c r="AO25" s="434"/>
      <c r="AP25" s="434"/>
      <c r="AQ25" s="434"/>
      <c r="AR25" s="434"/>
      <c r="AS25" s="434"/>
      <c r="AT25" s="434"/>
      <c r="AU25" s="434"/>
      <c r="AV25" s="434"/>
      <c r="AW25" s="434"/>
      <c r="AX25" s="434"/>
      <c r="AY25" s="434"/>
      <c r="AZ25" s="434"/>
      <c r="BA25" s="434"/>
      <c r="BB25" s="434"/>
      <c r="BC25" s="434"/>
      <c r="BD25" s="434"/>
      <c r="BE25" s="434"/>
      <c r="BF25" s="434"/>
      <c r="BG25" s="434"/>
      <c r="BH25" s="434"/>
      <c r="BI25" s="434"/>
      <c r="BJ25" s="434"/>
      <c r="BK25" s="434"/>
      <c r="BL25" s="434"/>
      <c r="BM25" s="434"/>
      <c r="BN25" s="434"/>
      <c r="BO25" s="434"/>
      <c r="BP25" s="434"/>
      <c r="BQ25" s="434"/>
      <c r="BR25" s="434"/>
      <c r="BS25" s="434"/>
      <c r="BT25" s="434"/>
      <c r="BU25" s="434"/>
      <c r="BV25" s="434"/>
      <c r="BW25" s="434"/>
      <c r="BX25" s="434"/>
      <c r="BY25" s="434"/>
      <c r="BZ25" s="434"/>
      <c r="CA25" s="434"/>
      <c r="CB25" s="434"/>
      <c r="CC25" s="434"/>
      <c r="CD25" s="434"/>
      <c r="CE25" s="434"/>
      <c r="CF25" s="434"/>
      <c r="CG25" s="434"/>
      <c r="CH25" s="434"/>
      <c r="CI25" s="434"/>
      <c r="CJ25" s="434"/>
      <c r="CK25" s="434"/>
      <c r="CL25" s="434"/>
      <c r="CM25" s="434"/>
      <c r="CN25" s="434"/>
      <c r="CO25" s="434"/>
      <c r="CP25" s="434"/>
      <c r="CQ25" s="434"/>
      <c r="CR25" s="434"/>
      <c r="CS25" s="434"/>
      <c r="CT25" s="434"/>
      <c r="CU25" s="434"/>
      <c r="CV25" s="434"/>
      <c r="CW25" s="434"/>
      <c r="CX25" s="434"/>
      <c r="CY25" s="434"/>
      <c r="CZ25" s="434"/>
      <c r="DA25" s="434"/>
      <c r="DB25" s="434"/>
      <c r="DC25" s="434"/>
      <c r="DD25" s="434"/>
      <c r="DE25" s="434"/>
      <c r="DF25" s="434"/>
      <c r="DG25" s="434"/>
      <c r="DH25" s="434"/>
      <c r="DI25" s="434"/>
      <c r="DJ25" s="434"/>
      <c r="DK25" s="434"/>
      <c r="DL25" s="434"/>
      <c r="DM25" s="434"/>
      <c r="DN25" s="434"/>
      <c r="DO25" s="434"/>
      <c r="DP25" s="434"/>
      <c r="DQ25" s="434"/>
      <c r="DR25" s="434"/>
      <c r="DS25" s="434"/>
      <c r="DT25" s="434"/>
      <c r="DU25" s="434"/>
      <c r="DV25" s="434"/>
      <c r="DW25" s="434"/>
      <c r="DX25" s="434"/>
      <c r="DY25" s="434"/>
      <c r="DZ25" s="434"/>
      <c r="EA25" s="434"/>
      <c r="EB25" s="434"/>
      <c r="EC25" s="434"/>
      <c r="ED25" s="434"/>
      <c r="EE25" s="434"/>
      <c r="EF25" s="434"/>
      <c r="EG25" s="434"/>
      <c r="EH25" s="434"/>
      <c r="EI25" s="434"/>
      <c r="EJ25" s="434"/>
      <c r="EK25" s="434"/>
      <c r="EL25" s="434"/>
      <c r="EM25" s="434"/>
      <c r="EN25" s="434"/>
      <c r="EO25" s="434"/>
      <c r="EP25" s="434"/>
      <c r="EQ25" s="434"/>
      <c r="ER25" s="434"/>
      <c r="ES25" s="434"/>
      <c r="ET25" s="434"/>
      <c r="EU25" s="434"/>
      <c r="EV25" s="434"/>
      <c r="EW25" s="434"/>
      <c r="EX25" s="434"/>
      <c r="EY25" s="434"/>
      <c r="EZ25" s="434"/>
      <c r="FA25" s="434"/>
      <c r="FB25" s="434"/>
      <c r="FC25" s="434"/>
      <c r="FD25" s="434"/>
      <c r="FE25" s="434"/>
      <c r="FF25" s="434"/>
      <c r="FG25" s="434"/>
      <c r="FH25" s="434"/>
      <c r="FI25" s="434"/>
      <c r="FJ25" s="434"/>
      <c r="FK25" s="434"/>
      <c r="FL25" s="434"/>
      <c r="FM25" s="434"/>
      <c r="FN25" s="434"/>
      <c r="FO25" s="434"/>
      <c r="FP25" s="434"/>
      <c r="FQ25" s="434"/>
      <c r="FR25" s="434"/>
      <c r="FS25" s="434"/>
      <c r="FT25" s="434"/>
      <c r="FU25" s="434"/>
      <c r="FV25" s="434"/>
      <c r="FW25" s="434"/>
      <c r="FX25" s="434"/>
      <c r="FY25" s="434"/>
      <c r="FZ25" s="434"/>
      <c r="GA25" s="434"/>
      <c r="GB25" s="434"/>
      <c r="GC25" s="434"/>
      <c r="GD25" s="434"/>
      <c r="GE25" s="434"/>
      <c r="GF25" s="434"/>
    </row>
    <row r="26" spans="2:188" x14ac:dyDescent="0.2">
      <c r="C26" s="434"/>
      <c r="D26" s="434"/>
      <c r="E26" s="434"/>
      <c r="F26" s="434"/>
      <c r="G26" s="434"/>
      <c r="H26" s="434"/>
      <c r="I26" s="434"/>
      <c r="J26" s="434"/>
      <c r="K26" s="434"/>
      <c r="L26" s="434"/>
      <c r="M26" s="434"/>
      <c r="N26" s="434"/>
      <c r="O26" s="434"/>
      <c r="P26" s="434"/>
      <c r="Q26" s="434"/>
      <c r="R26" s="434"/>
      <c r="S26" s="434"/>
      <c r="T26" s="434"/>
      <c r="U26" s="434"/>
      <c r="V26" s="434"/>
      <c r="W26" s="434"/>
      <c r="X26" s="434"/>
      <c r="Y26" s="434"/>
      <c r="Z26" s="434"/>
      <c r="AA26" s="434"/>
      <c r="AB26" s="434"/>
      <c r="AC26" s="434"/>
      <c r="AD26" s="434"/>
      <c r="AE26" s="434"/>
      <c r="AF26" s="434"/>
      <c r="AG26" s="434"/>
      <c r="AH26" s="434"/>
      <c r="AI26" s="434"/>
      <c r="AJ26" s="434"/>
      <c r="AK26" s="434"/>
      <c r="AL26" s="434"/>
      <c r="AM26" s="434"/>
      <c r="AN26" s="434"/>
      <c r="AO26" s="434"/>
      <c r="AP26" s="434"/>
      <c r="AQ26" s="434"/>
      <c r="AR26" s="434"/>
      <c r="AS26" s="434"/>
      <c r="AT26" s="434"/>
      <c r="AU26" s="434"/>
      <c r="AV26" s="434"/>
      <c r="AW26" s="434"/>
      <c r="AX26" s="434"/>
      <c r="AY26" s="434"/>
      <c r="AZ26" s="434"/>
      <c r="BA26" s="434"/>
      <c r="BB26" s="434"/>
      <c r="BC26" s="434"/>
      <c r="BD26" s="434"/>
      <c r="BE26" s="434"/>
      <c r="BF26" s="434"/>
      <c r="BG26" s="434"/>
      <c r="BH26" s="434"/>
      <c r="BI26" s="434"/>
      <c r="BJ26" s="434"/>
      <c r="BK26" s="434"/>
      <c r="BL26" s="434"/>
      <c r="BM26" s="434"/>
      <c r="BN26" s="434"/>
      <c r="BO26" s="434"/>
      <c r="BP26" s="434"/>
      <c r="BQ26" s="434"/>
      <c r="BR26" s="434"/>
      <c r="BS26" s="434"/>
      <c r="BT26" s="434"/>
      <c r="BU26" s="434"/>
      <c r="BV26" s="434"/>
      <c r="BW26" s="434"/>
      <c r="BX26" s="434"/>
      <c r="BY26" s="434"/>
      <c r="BZ26" s="434"/>
      <c r="CA26" s="434"/>
      <c r="CB26" s="434"/>
      <c r="CC26" s="434"/>
      <c r="CD26" s="434"/>
      <c r="CE26" s="434"/>
      <c r="CF26" s="434"/>
      <c r="CG26" s="434"/>
      <c r="CH26" s="434"/>
      <c r="CI26" s="434"/>
      <c r="CJ26" s="434"/>
      <c r="CK26" s="434"/>
      <c r="CL26" s="434"/>
      <c r="CM26" s="434"/>
      <c r="CN26" s="434"/>
      <c r="CO26" s="434"/>
      <c r="CP26" s="434"/>
      <c r="CQ26" s="434"/>
      <c r="CR26" s="434"/>
      <c r="CS26" s="434"/>
      <c r="CT26" s="434"/>
      <c r="CU26" s="434"/>
      <c r="CV26" s="434"/>
      <c r="CW26" s="434"/>
      <c r="CX26" s="434"/>
      <c r="CY26" s="434"/>
      <c r="CZ26" s="434"/>
      <c r="DA26" s="434"/>
      <c r="DB26" s="434"/>
      <c r="DC26" s="434"/>
      <c r="DD26" s="434"/>
      <c r="DE26" s="434"/>
      <c r="DF26" s="434"/>
      <c r="DG26" s="434"/>
      <c r="DH26" s="434"/>
      <c r="DI26" s="434"/>
      <c r="DJ26" s="434"/>
      <c r="DK26" s="434"/>
      <c r="DL26" s="434"/>
      <c r="DM26" s="434"/>
      <c r="DN26" s="434"/>
      <c r="DO26" s="434"/>
      <c r="DP26" s="434"/>
      <c r="DQ26" s="434"/>
      <c r="DR26" s="434"/>
      <c r="DS26" s="434"/>
      <c r="DT26" s="434"/>
      <c r="DU26" s="434"/>
      <c r="DV26" s="434"/>
      <c r="DW26" s="434"/>
      <c r="DX26" s="434"/>
      <c r="DY26" s="434"/>
      <c r="DZ26" s="434"/>
      <c r="EA26" s="434"/>
      <c r="EB26" s="434"/>
      <c r="EC26" s="434"/>
      <c r="ED26" s="434"/>
      <c r="EE26" s="434"/>
      <c r="EF26" s="434"/>
      <c r="EG26" s="434"/>
      <c r="EH26" s="434"/>
      <c r="EI26" s="434"/>
      <c r="EJ26" s="434"/>
      <c r="EK26" s="434"/>
      <c r="EL26" s="434"/>
      <c r="EM26" s="434"/>
      <c r="EN26" s="434"/>
      <c r="EO26" s="434"/>
      <c r="EP26" s="434"/>
      <c r="EQ26" s="434"/>
      <c r="ER26" s="434"/>
      <c r="ES26" s="434"/>
      <c r="ET26" s="434"/>
      <c r="EU26" s="434"/>
      <c r="EV26" s="434"/>
      <c r="EW26" s="434"/>
      <c r="EX26" s="434"/>
      <c r="EY26" s="434"/>
      <c r="EZ26" s="434"/>
      <c r="FA26" s="434"/>
      <c r="FB26" s="434"/>
      <c r="FC26" s="434"/>
      <c r="FD26" s="434"/>
      <c r="FE26" s="434"/>
      <c r="FF26" s="434"/>
      <c r="FG26" s="434"/>
      <c r="FH26" s="434"/>
      <c r="FI26" s="434"/>
      <c r="FJ26" s="434"/>
      <c r="FK26" s="434"/>
      <c r="FL26" s="434"/>
      <c r="FM26" s="434"/>
      <c r="FN26" s="434"/>
      <c r="FO26" s="434"/>
      <c r="FP26" s="434"/>
      <c r="FQ26" s="434"/>
      <c r="FR26" s="434"/>
      <c r="FS26" s="434"/>
      <c r="FT26" s="434"/>
      <c r="FU26" s="434"/>
      <c r="FV26" s="434"/>
      <c r="FW26" s="434"/>
      <c r="FX26" s="434"/>
      <c r="FY26" s="434"/>
      <c r="FZ26" s="434"/>
      <c r="GA26" s="434"/>
      <c r="GB26" s="434"/>
      <c r="GC26" s="434"/>
      <c r="GD26" s="434"/>
      <c r="GE26" s="434"/>
      <c r="GF26" s="434"/>
    </row>
    <row r="27" spans="2:188" x14ac:dyDescent="0.2">
      <c r="C27" s="434"/>
      <c r="D27" s="434"/>
      <c r="E27" s="434"/>
      <c r="F27" s="434"/>
      <c r="G27" s="434"/>
      <c r="H27" s="434"/>
      <c r="I27" s="434"/>
      <c r="J27" s="434"/>
      <c r="K27" s="434"/>
      <c r="L27" s="434"/>
      <c r="M27" s="434"/>
      <c r="N27" s="434"/>
      <c r="O27" s="434"/>
      <c r="P27" s="434"/>
      <c r="Q27" s="434"/>
      <c r="R27" s="434"/>
      <c r="S27" s="434"/>
      <c r="T27" s="434"/>
      <c r="U27" s="434"/>
      <c r="V27" s="434"/>
      <c r="W27" s="434"/>
      <c r="X27" s="434"/>
      <c r="Y27" s="434"/>
      <c r="Z27" s="434"/>
      <c r="AA27" s="434"/>
      <c r="AB27" s="434"/>
      <c r="AC27" s="434"/>
      <c r="AD27" s="434"/>
      <c r="AE27" s="434"/>
      <c r="AF27" s="434"/>
      <c r="AG27" s="434"/>
      <c r="AH27" s="434"/>
      <c r="AI27" s="434"/>
      <c r="AJ27" s="434"/>
      <c r="AK27" s="434"/>
      <c r="AL27" s="434"/>
      <c r="AM27" s="434"/>
      <c r="AN27" s="434"/>
      <c r="AO27" s="434"/>
      <c r="AP27" s="434"/>
      <c r="AQ27" s="434"/>
      <c r="AR27" s="434"/>
      <c r="AS27" s="434"/>
      <c r="AT27" s="434"/>
      <c r="AU27" s="434"/>
      <c r="AV27" s="434"/>
      <c r="AW27" s="434"/>
      <c r="AX27" s="434"/>
      <c r="AY27" s="434"/>
      <c r="AZ27" s="434"/>
      <c r="BA27" s="434"/>
      <c r="BB27" s="434"/>
      <c r="BC27" s="434"/>
      <c r="BD27" s="434"/>
      <c r="BE27" s="434"/>
      <c r="BF27" s="434"/>
      <c r="BG27" s="434"/>
      <c r="BH27" s="434"/>
      <c r="BI27" s="434"/>
      <c r="BJ27" s="434"/>
      <c r="BK27" s="434"/>
      <c r="BL27" s="434"/>
      <c r="BM27" s="434"/>
      <c r="BN27" s="434"/>
      <c r="BO27" s="434"/>
      <c r="BP27" s="434"/>
      <c r="BQ27" s="434"/>
      <c r="BR27" s="434"/>
      <c r="BS27" s="434"/>
      <c r="BT27" s="434"/>
      <c r="BU27" s="434"/>
      <c r="BV27" s="434"/>
      <c r="BW27" s="434"/>
      <c r="BX27" s="434"/>
      <c r="BY27" s="434"/>
      <c r="BZ27" s="434"/>
      <c r="CA27" s="434"/>
      <c r="CB27" s="434"/>
      <c r="CC27" s="434"/>
      <c r="CD27" s="434"/>
      <c r="CE27" s="434"/>
      <c r="CF27" s="434"/>
      <c r="CG27" s="434"/>
      <c r="CH27" s="434"/>
      <c r="CI27" s="434"/>
      <c r="CJ27" s="434"/>
      <c r="CK27" s="434"/>
      <c r="CL27" s="434"/>
      <c r="CM27" s="434"/>
      <c r="CN27" s="434"/>
      <c r="CO27" s="434"/>
      <c r="CP27" s="434"/>
      <c r="CQ27" s="434"/>
      <c r="CR27" s="434"/>
      <c r="CS27" s="434"/>
      <c r="CT27" s="434"/>
      <c r="CU27" s="434"/>
      <c r="CV27" s="434"/>
      <c r="CW27" s="434"/>
      <c r="CX27" s="434"/>
      <c r="CY27" s="434"/>
      <c r="CZ27" s="434"/>
      <c r="DA27" s="434"/>
      <c r="DB27" s="434"/>
      <c r="DC27" s="434"/>
      <c r="DD27" s="434"/>
      <c r="DE27" s="434"/>
      <c r="DF27" s="434"/>
      <c r="DG27" s="434"/>
      <c r="DH27" s="434"/>
      <c r="DI27" s="434"/>
      <c r="DJ27" s="434"/>
      <c r="DK27" s="434"/>
      <c r="DL27" s="434"/>
      <c r="DM27" s="434"/>
      <c r="DN27" s="434"/>
      <c r="DO27" s="434"/>
      <c r="DP27" s="434"/>
      <c r="DQ27" s="434"/>
      <c r="DR27" s="434"/>
      <c r="DS27" s="434"/>
      <c r="DT27" s="434"/>
      <c r="DU27" s="434"/>
      <c r="DV27" s="434"/>
      <c r="DW27" s="434"/>
      <c r="DX27" s="434"/>
      <c r="DY27" s="434"/>
      <c r="DZ27" s="434"/>
      <c r="EA27" s="434"/>
      <c r="EB27" s="434"/>
      <c r="EC27" s="434"/>
      <c r="ED27" s="434"/>
      <c r="EE27" s="434"/>
      <c r="EF27" s="434"/>
      <c r="EG27" s="434"/>
      <c r="EH27" s="434"/>
      <c r="EI27" s="434"/>
      <c r="EJ27" s="434"/>
      <c r="EK27" s="434"/>
      <c r="EL27" s="434"/>
      <c r="EM27" s="434"/>
      <c r="EN27" s="434"/>
      <c r="EO27" s="434"/>
      <c r="EP27" s="434"/>
      <c r="EQ27" s="434"/>
      <c r="ER27" s="434"/>
      <c r="ES27" s="434"/>
      <c r="ET27" s="434"/>
      <c r="EU27" s="434"/>
      <c r="EV27" s="434"/>
      <c r="EW27" s="434"/>
      <c r="EX27" s="434"/>
      <c r="EY27" s="434"/>
      <c r="EZ27" s="434"/>
      <c r="FA27" s="434"/>
      <c r="FB27" s="434"/>
      <c r="FC27" s="434"/>
      <c r="FD27" s="434"/>
      <c r="FE27" s="434"/>
      <c r="FF27" s="434"/>
      <c r="FG27" s="434"/>
      <c r="FH27" s="434"/>
      <c r="FI27" s="434"/>
      <c r="FJ27" s="434"/>
      <c r="FK27" s="434"/>
      <c r="FL27" s="434"/>
      <c r="FM27" s="434"/>
      <c r="FN27" s="434"/>
      <c r="FO27" s="434"/>
      <c r="FP27" s="434"/>
      <c r="FQ27" s="434"/>
      <c r="FR27" s="434"/>
      <c r="FS27" s="434"/>
      <c r="FT27" s="434"/>
      <c r="FU27" s="434"/>
      <c r="FV27" s="434"/>
      <c r="FW27" s="434"/>
      <c r="FX27" s="434"/>
      <c r="FY27" s="434"/>
      <c r="FZ27" s="434"/>
      <c r="GA27" s="434"/>
      <c r="GB27" s="434"/>
      <c r="GC27" s="434"/>
      <c r="GD27" s="434"/>
      <c r="GE27" s="434"/>
      <c r="GF27" s="434"/>
    </row>
    <row r="28" spans="2:188" x14ac:dyDescent="0.2">
      <c r="C28" s="434"/>
      <c r="D28" s="434"/>
      <c r="E28" s="434"/>
      <c r="F28" s="434"/>
      <c r="G28" s="434"/>
      <c r="H28" s="434"/>
      <c r="I28" s="434"/>
      <c r="J28" s="434"/>
      <c r="K28" s="434"/>
      <c r="L28" s="434"/>
      <c r="M28" s="434"/>
      <c r="N28" s="434"/>
      <c r="O28" s="434"/>
      <c r="P28" s="434"/>
      <c r="Q28" s="434"/>
      <c r="R28" s="434"/>
      <c r="S28" s="434"/>
      <c r="T28" s="434"/>
      <c r="U28" s="434"/>
      <c r="V28" s="434"/>
      <c r="W28" s="434"/>
      <c r="X28" s="434"/>
      <c r="Y28" s="434"/>
      <c r="Z28" s="434"/>
      <c r="AA28" s="434"/>
      <c r="AB28" s="434"/>
      <c r="AC28" s="434"/>
      <c r="AD28" s="434"/>
      <c r="AE28" s="434"/>
      <c r="AF28" s="434"/>
      <c r="AG28" s="434"/>
      <c r="AH28" s="434"/>
      <c r="AI28" s="434"/>
      <c r="AJ28" s="434"/>
      <c r="AK28" s="434"/>
      <c r="AL28" s="434"/>
      <c r="AM28" s="434"/>
      <c r="AN28" s="434"/>
      <c r="AO28" s="434"/>
      <c r="AP28" s="434"/>
      <c r="AQ28" s="434"/>
      <c r="AR28" s="434"/>
      <c r="AS28" s="434"/>
      <c r="AT28" s="434"/>
      <c r="AU28" s="434"/>
      <c r="AV28" s="434"/>
      <c r="AW28" s="434"/>
      <c r="AX28" s="434"/>
      <c r="AY28" s="434"/>
      <c r="AZ28" s="434"/>
      <c r="BA28" s="434"/>
      <c r="BB28" s="434"/>
      <c r="BC28" s="434"/>
      <c r="BD28" s="434"/>
      <c r="BE28" s="434"/>
      <c r="BF28" s="434"/>
      <c r="BG28" s="434"/>
      <c r="BH28" s="434"/>
      <c r="BI28" s="434"/>
      <c r="BJ28" s="434"/>
      <c r="BK28" s="434"/>
      <c r="BL28" s="434"/>
      <c r="BM28" s="434"/>
      <c r="BN28" s="434"/>
      <c r="BO28" s="434"/>
      <c r="BP28" s="434"/>
      <c r="BQ28" s="434"/>
      <c r="BR28" s="434"/>
      <c r="BS28" s="434"/>
      <c r="BT28" s="434"/>
      <c r="BU28" s="434"/>
      <c r="BV28" s="434"/>
      <c r="BW28" s="434"/>
      <c r="BX28" s="434"/>
      <c r="BY28" s="434"/>
      <c r="BZ28" s="434"/>
      <c r="CA28" s="434"/>
      <c r="CB28" s="434"/>
      <c r="CC28" s="434"/>
      <c r="CD28" s="434"/>
      <c r="CE28" s="434"/>
      <c r="CF28" s="434"/>
      <c r="CG28" s="434"/>
      <c r="CH28" s="434"/>
      <c r="CI28" s="434"/>
      <c r="CJ28" s="434"/>
      <c r="CK28" s="434"/>
      <c r="CL28" s="434"/>
      <c r="CM28" s="434"/>
      <c r="CN28" s="434"/>
      <c r="CO28" s="434"/>
      <c r="CP28" s="434"/>
      <c r="CQ28" s="434"/>
      <c r="CR28" s="434"/>
      <c r="CS28" s="434"/>
      <c r="CT28" s="434"/>
      <c r="CU28" s="434"/>
      <c r="CV28" s="434"/>
      <c r="CW28" s="434"/>
      <c r="CX28" s="434"/>
      <c r="CY28" s="434"/>
      <c r="CZ28" s="434"/>
      <c r="DA28" s="434"/>
      <c r="DB28" s="434"/>
      <c r="DC28" s="434"/>
      <c r="DD28" s="434"/>
      <c r="DE28" s="434"/>
      <c r="DF28" s="434"/>
      <c r="DG28" s="434"/>
      <c r="DH28" s="434"/>
      <c r="DI28" s="434"/>
      <c r="DJ28" s="434"/>
      <c r="DK28" s="434"/>
      <c r="DL28" s="434"/>
      <c r="DM28" s="434"/>
      <c r="DN28" s="434"/>
      <c r="DO28" s="434"/>
      <c r="DP28" s="434"/>
      <c r="DQ28" s="434"/>
      <c r="DR28" s="434"/>
      <c r="DS28" s="434"/>
      <c r="DT28" s="434"/>
      <c r="DU28" s="434"/>
      <c r="DV28" s="434"/>
      <c r="DW28" s="434"/>
      <c r="DX28" s="434"/>
      <c r="DY28" s="434"/>
      <c r="DZ28" s="434"/>
      <c r="EA28" s="434"/>
      <c r="EB28" s="434"/>
      <c r="EC28" s="434"/>
      <c r="ED28" s="434"/>
      <c r="EE28" s="434"/>
      <c r="EF28" s="434"/>
      <c r="EG28" s="434"/>
      <c r="EH28" s="434"/>
      <c r="EI28" s="434"/>
      <c r="EJ28" s="434"/>
      <c r="EK28" s="434"/>
      <c r="EL28" s="434"/>
      <c r="EM28" s="434"/>
      <c r="EN28" s="434"/>
      <c r="EO28" s="434"/>
      <c r="EP28" s="434"/>
      <c r="EQ28" s="434"/>
      <c r="ER28" s="434"/>
      <c r="ES28" s="434"/>
      <c r="ET28" s="434"/>
      <c r="EU28" s="434"/>
      <c r="EV28" s="434"/>
      <c r="EW28" s="434"/>
      <c r="EX28" s="434"/>
      <c r="EY28" s="434"/>
      <c r="EZ28" s="434"/>
      <c r="FA28" s="434"/>
      <c r="FB28" s="434"/>
      <c r="FC28" s="434"/>
      <c r="FD28" s="434"/>
      <c r="FE28" s="434"/>
      <c r="FF28" s="434"/>
      <c r="FG28" s="434"/>
      <c r="FH28" s="434"/>
      <c r="FI28" s="434"/>
      <c r="FJ28" s="434"/>
      <c r="FK28" s="434"/>
      <c r="FL28" s="434"/>
      <c r="FM28" s="434"/>
      <c r="FN28" s="434"/>
      <c r="FO28" s="434"/>
      <c r="FP28" s="434"/>
      <c r="FQ28" s="434"/>
      <c r="FR28" s="434"/>
      <c r="FS28" s="434"/>
      <c r="FT28" s="434"/>
      <c r="FU28" s="434"/>
      <c r="FV28" s="434"/>
      <c r="FW28" s="434"/>
      <c r="FX28" s="434"/>
      <c r="FY28" s="434"/>
      <c r="FZ28" s="434"/>
      <c r="GA28" s="434"/>
      <c r="GB28" s="434"/>
      <c r="GC28" s="434"/>
      <c r="GD28" s="434"/>
      <c r="GE28" s="434"/>
      <c r="GF28" s="434"/>
    </row>
    <row r="29" spans="2:188" x14ac:dyDescent="0.2">
      <c r="C29" s="434"/>
      <c r="D29" s="434"/>
      <c r="E29" s="434"/>
      <c r="F29" s="434"/>
      <c r="G29" s="434"/>
      <c r="H29" s="434"/>
      <c r="I29" s="434"/>
      <c r="J29" s="434"/>
      <c r="K29" s="434"/>
      <c r="L29" s="434"/>
      <c r="M29" s="434"/>
      <c r="N29" s="434"/>
      <c r="O29" s="434"/>
      <c r="P29" s="434"/>
      <c r="Q29" s="434"/>
      <c r="R29" s="434"/>
      <c r="S29" s="434"/>
      <c r="T29" s="434"/>
      <c r="U29" s="434"/>
      <c r="V29" s="434"/>
      <c r="W29" s="434"/>
      <c r="X29" s="434"/>
      <c r="Y29" s="434"/>
      <c r="Z29" s="434"/>
      <c r="AA29" s="434"/>
      <c r="AB29" s="434"/>
      <c r="AC29" s="434"/>
      <c r="AD29" s="434"/>
      <c r="AE29" s="434"/>
      <c r="AF29" s="434"/>
      <c r="AG29" s="434"/>
      <c r="AH29" s="434"/>
      <c r="AI29" s="434"/>
      <c r="AJ29" s="434"/>
      <c r="AK29" s="434"/>
      <c r="AL29" s="434"/>
      <c r="AM29" s="434"/>
      <c r="AN29" s="434"/>
      <c r="AO29" s="434"/>
      <c r="AP29" s="434"/>
      <c r="AQ29" s="434"/>
      <c r="AR29" s="434"/>
      <c r="AS29" s="434"/>
      <c r="AT29" s="434"/>
      <c r="AU29" s="434"/>
      <c r="AV29" s="434"/>
      <c r="AW29" s="434"/>
      <c r="AX29" s="434"/>
      <c r="AY29" s="434"/>
      <c r="AZ29" s="434"/>
      <c r="BA29" s="434"/>
      <c r="BB29" s="434"/>
      <c r="BC29" s="434"/>
      <c r="BD29" s="434"/>
      <c r="BE29" s="434"/>
      <c r="BF29" s="434"/>
      <c r="BG29" s="434"/>
      <c r="BH29" s="434"/>
      <c r="BI29" s="434"/>
      <c r="BJ29" s="434"/>
      <c r="BK29" s="434"/>
      <c r="BL29" s="434"/>
      <c r="BM29" s="434"/>
      <c r="BN29" s="434"/>
      <c r="BO29" s="434"/>
      <c r="BP29" s="434"/>
      <c r="BQ29" s="434"/>
      <c r="BR29" s="434"/>
      <c r="BS29" s="434"/>
      <c r="BT29" s="434"/>
      <c r="BU29" s="434"/>
      <c r="BV29" s="434"/>
      <c r="BW29" s="434"/>
      <c r="BX29" s="434"/>
      <c r="BY29" s="434"/>
      <c r="BZ29" s="434"/>
      <c r="CA29" s="434"/>
      <c r="CB29" s="434"/>
      <c r="CC29" s="434"/>
      <c r="CD29" s="434"/>
      <c r="CE29" s="434"/>
      <c r="CF29" s="434"/>
      <c r="CG29" s="434"/>
      <c r="CH29" s="434"/>
      <c r="CI29" s="434"/>
      <c r="CJ29" s="434"/>
      <c r="CK29" s="434"/>
      <c r="CL29" s="434"/>
      <c r="CM29" s="434"/>
      <c r="CN29" s="434"/>
      <c r="CO29" s="434"/>
      <c r="CP29" s="434"/>
      <c r="CQ29" s="434"/>
      <c r="CR29" s="434"/>
      <c r="CS29" s="434"/>
      <c r="CT29" s="434"/>
      <c r="CU29" s="434"/>
      <c r="CV29" s="434"/>
      <c r="CW29" s="434"/>
      <c r="CX29" s="434"/>
      <c r="CY29" s="434"/>
      <c r="CZ29" s="434"/>
      <c r="DA29" s="434"/>
      <c r="DB29" s="434"/>
      <c r="DC29" s="434"/>
      <c r="DD29" s="434"/>
      <c r="DE29" s="434"/>
      <c r="DF29" s="434"/>
      <c r="DG29" s="434"/>
      <c r="DH29" s="434"/>
      <c r="DI29" s="434"/>
      <c r="DJ29" s="434"/>
      <c r="DK29" s="434"/>
      <c r="DL29" s="434"/>
      <c r="DM29" s="434"/>
      <c r="DN29" s="434"/>
      <c r="DO29" s="434"/>
      <c r="DP29" s="434"/>
      <c r="DQ29" s="434"/>
      <c r="DR29" s="434"/>
      <c r="DS29" s="434"/>
      <c r="DT29" s="434"/>
      <c r="DU29" s="434"/>
      <c r="DV29" s="434"/>
      <c r="DW29" s="434"/>
      <c r="DX29" s="434"/>
      <c r="DY29" s="434"/>
      <c r="DZ29" s="434"/>
      <c r="EA29" s="434"/>
      <c r="EB29" s="434"/>
      <c r="EC29" s="434"/>
      <c r="ED29" s="434"/>
      <c r="EE29" s="434"/>
      <c r="EF29" s="434"/>
      <c r="EG29" s="434"/>
      <c r="EH29" s="434"/>
      <c r="EI29" s="434"/>
      <c r="EJ29" s="434"/>
      <c r="EK29" s="434"/>
      <c r="EL29" s="434"/>
      <c r="EM29" s="434"/>
      <c r="EN29" s="434"/>
      <c r="EO29" s="434"/>
      <c r="EP29" s="434"/>
      <c r="EQ29" s="434"/>
      <c r="ER29" s="434"/>
      <c r="ES29" s="434"/>
      <c r="ET29" s="434"/>
      <c r="EU29" s="434"/>
      <c r="EV29" s="434"/>
      <c r="EW29" s="434"/>
      <c r="EX29" s="434"/>
      <c r="EY29" s="434"/>
      <c r="EZ29" s="434"/>
      <c r="FA29" s="434"/>
      <c r="FB29" s="434"/>
      <c r="FC29" s="434"/>
      <c r="FD29" s="434"/>
      <c r="FE29" s="434"/>
      <c r="FF29" s="434"/>
      <c r="FG29" s="434"/>
      <c r="FH29" s="434"/>
      <c r="FI29" s="434"/>
      <c r="FJ29" s="434"/>
      <c r="FK29" s="434"/>
      <c r="FL29" s="434"/>
      <c r="FM29" s="434"/>
      <c r="FN29" s="434"/>
      <c r="FO29" s="434"/>
      <c r="FP29" s="434"/>
      <c r="FQ29" s="434"/>
      <c r="FR29" s="434"/>
      <c r="FS29" s="434"/>
      <c r="FT29" s="434"/>
      <c r="FU29" s="434"/>
      <c r="FV29" s="434"/>
      <c r="FW29" s="434"/>
      <c r="FX29" s="434"/>
      <c r="FY29" s="434"/>
      <c r="FZ29" s="434"/>
      <c r="GA29" s="434"/>
      <c r="GB29" s="434"/>
      <c r="GC29" s="434"/>
      <c r="GD29" s="434"/>
      <c r="GE29" s="434"/>
      <c r="GF29" s="434"/>
    </row>
    <row r="30" spans="2:188" x14ac:dyDescent="0.2">
      <c r="C30" s="434"/>
      <c r="D30" s="434"/>
      <c r="E30" s="434"/>
      <c r="F30" s="434"/>
      <c r="G30" s="434"/>
      <c r="H30" s="434"/>
      <c r="I30" s="434"/>
      <c r="J30" s="434"/>
      <c r="K30" s="434"/>
      <c r="L30" s="434"/>
      <c r="M30" s="434"/>
      <c r="N30" s="434"/>
      <c r="O30" s="434"/>
      <c r="P30" s="434"/>
      <c r="Q30" s="434"/>
      <c r="R30" s="434"/>
      <c r="S30" s="434"/>
      <c r="T30" s="434"/>
      <c r="U30" s="434"/>
      <c r="V30" s="434"/>
      <c r="W30" s="434"/>
      <c r="X30" s="434"/>
      <c r="Y30" s="434"/>
      <c r="Z30" s="434"/>
      <c r="AA30" s="434"/>
      <c r="AB30" s="434"/>
      <c r="AC30" s="434"/>
      <c r="AD30" s="434"/>
      <c r="AE30" s="434"/>
      <c r="AF30" s="434"/>
      <c r="AG30" s="434"/>
      <c r="AH30" s="434"/>
      <c r="AI30" s="434"/>
      <c r="AJ30" s="434"/>
      <c r="AK30" s="434"/>
      <c r="AL30" s="434"/>
      <c r="AM30" s="434"/>
      <c r="AN30" s="434"/>
      <c r="AO30" s="434"/>
      <c r="AP30" s="434"/>
      <c r="AQ30" s="434"/>
      <c r="AR30" s="434"/>
      <c r="AS30" s="434"/>
      <c r="AT30" s="434"/>
      <c r="AU30" s="434"/>
      <c r="AV30" s="434"/>
      <c r="AW30" s="434"/>
      <c r="AX30" s="434"/>
      <c r="AY30" s="434"/>
      <c r="AZ30" s="434"/>
      <c r="BA30" s="434"/>
      <c r="BB30" s="434"/>
      <c r="BC30" s="434"/>
      <c r="BD30" s="434"/>
      <c r="BE30" s="434"/>
      <c r="BF30" s="434"/>
      <c r="BG30" s="434"/>
      <c r="BH30" s="434"/>
      <c r="BI30" s="434"/>
      <c r="BJ30" s="434"/>
      <c r="BK30" s="434"/>
      <c r="BL30" s="434"/>
      <c r="BM30" s="434"/>
      <c r="BN30" s="434"/>
      <c r="BO30" s="434"/>
      <c r="BP30" s="434"/>
      <c r="BQ30" s="434"/>
      <c r="BR30" s="434"/>
      <c r="BS30" s="434"/>
      <c r="BT30" s="434"/>
      <c r="BU30" s="434"/>
      <c r="BV30" s="434"/>
      <c r="BW30" s="434"/>
      <c r="BX30" s="434"/>
      <c r="BY30" s="434"/>
      <c r="BZ30" s="434"/>
      <c r="CA30" s="434"/>
      <c r="CB30" s="434"/>
      <c r="CC30" s="434"/>
      <c r="CD30" s="434"/>
      <c r="CE30" s="434"/>
      <c r="CF30" s="434"/>
      <c r="CG30" s="434"/>
      <c r="CH30" s="434"/>
      <c r="CI30" s="434"/>
      <c r="CJ30" s="434"/>
      <c r="CK30" s="434"/>
      <c r="CL30" s="434"/>
      <c r="CM30" s="434"/>
      <c r="CN30" s="434"/>
      <c r="CO30" s="434"/>
      <c r="CP30" s="434"/>
      <c r="CQ30" s="434"/>
      <c r="CR30" s="434"/>
      <c r="CS30" s="434"/>
      <c r="CT30" s="434"/>
      <c r="CU30" s="434"/>
      <c r="CV30" s="434"/>
      <c r="CW30" s="434"/>
      <c r="CX30" s="434"/>
      <c r="CY30" s="434"/>
      <c r="CZ30" s="434"/>
      <c r="DA30" s="434"/>
      <c r="DB30" s="434"/>
      <c r="DC30" s="434"/>
      <c r="DD30" s="434"/>
      <c r="DE30" s="434"/>
      <c r="DF30" s="434"/>
      <c r="DG30" s="434"/>
      <c r="DH30" s="434"/>
      <c r="DI30" s="434"/>
      <c r="DJ30" s="434"/>
      <c r="DK30" s="434"/>
      <c r="DL30" s="434"/>
      <c r="DM30" s="434"/>
      <c r="DN30" s="434"/>
      <c r="DO30" s="434"/>
      <c r="DP30" s="434"/>
      <c r="DQ30" s="434"/>
      <c r="DR30" s="434"/>
      <c r="DS30" s="434"/>
      <c r="DT30" s="434"/>
      <c r="DU30" s="434"/>
      <c r="DV30" s="434"/>
      <c r="DW30" s="434"/>
      <c r="DX30" s="434"/>
      <c r="DY30" s="434"/>
      <c r="DZ30" s="434"/>
      <c r="EA30" s="434"/>
      <c r="EB30" s="434"/>
      <c r="EC30" s="434"/>
      <c r="ED30" s="434"/>
      <c r="EE30" s="434"/>
      <c r="EF30" s="434"/>
      <c r="EG30" s="434"/>
      <c r="EH30" s="434"/>
      <c r="EI30" s="434"/>
      <c r="EJ30" s="434"/>
      <c r="EK30" s="434"/>
      <c r="EL30" s="434"/>
      <c r="EM30" s="434"/>
      <c r="EN30" s="434"/>
      <c r="EO30" s="434"/>
      <c r="EP30" s="434"/>
      <c r="EQ30" s="434"/>
      <c r="ER30" s="434"/>
      <c r="ES30" s="434"/>
      <c r="ET30" s="434"/>
      <c r="EU30" s="434"/>
      <c r="EV30" s="434"/>
      <c r="EW30" s="434"/>
      <c r="EX30" s="434"/>
      <c r="EY30" s="434"/>
      <c r="EZ30" s="434"/>
      <c r="FA30" s="434"/>
      <c r="FB30" s="434"/>
      <c r="FC30" s="434"/>
      <c r="FD30" s="434"/>
      <c r="FE30" s="434"/>
      <c r="FF30" s="434"/>
      <c r="FG30" s="434"/>
      <c r="FH30" s="434"/>
      <c r="FI30" s="434"/>
      <c r="FJ30" s="434"/>
      <c r="FK30" s="434"/>
      <c r="FL30" s="434"/>
      <c r="FM30" s="434"/>
      <c r="FN30" s="434"/>
      <c r="FO30" s="434"/>
      <c r="FP30" s="434"/>
      <c r="FQ30" s="434"/>
      <c r="FR30" s="434"/>
      <c r="FS30" s="434"/>
      <c r="FT30" s="434"/>
      <c r="FU30" s="434"/>
      <c r="FV30" s="434"/>
      <c r="FW30" s="434"/>
      <c r="FX30" s="434"/>
      <c r="FY30" s="434"/>
      <c r="FZ30" s="434"/>
      <c r="GA30" s="434"/>
      <c r="GB30" s="434"/>
      <c r="GC30" s="434"/>
      <c r="GD30" s="434"/>
      <c r="GE30" s="434"/>
      <c r="GF30" s="434"/>
    </row>
    <row r="31" spans="2:188" x14ac:dyDescent="0.2">
      <c r="C31" s="434"/>
      <c r="D31" s="434"/>
      <c r="E31" s="434"/>
      <c r="F31" s="434"/>
      <c r="G31" s="434"/>
      <c r="H31" s="434"/>
      <c r="I31" s="434"/>
      <c r="J31" s="434"/>
      <c r="K31" s="434"/>
      <c r="L31" s="434"/>
      <c r="M31" s="434"/>
      <c r="N31" s="434"/>
      <c r="O31" s="434"/>
      <c r="P31" s="434"/>
      <c r="Q31" s="434"/>
      <c r="R31" s="434"/>
      <c r="S31" s="434"/>
      <c r="T31" s="434"/>
      <c r="U31" s="434"/>
      <c r="V31" s="434"/>
      <c r="W31" s="434"/>
      <c r="X31" s="434"/>
      <c r="Y31" s="434"/>
      <c r="Z31" s="434"/>
      <c r="AA31" s="434"/>
      <c r="AB31" s="434"/>
      <c r="AC31" s="434"/>
      <c r="AD31" s="434"/>
      <c r="AE31" s="434"/>
      <c r="AF31" s="434"/>
      <c r="AG31" s="434"/>
      <c r="AH31" s="434"/>
      <c r="AI31" s="434"/>
      <c r="AJ31" s="434"/>
      <c r="AK31" s="434"/>
      <c r="AL31" s="434"/>
      <c r="AM31" s="434"/>
      <c r="AN31" s="434"/>
      <c r="AO31" s="434"/>
      <c r="AP31" s="434"/>
      <c r="AQ31" s="434"/>
      <c r="AR31" s="434"/>
      <c r="AS31" s="434"/>
      <c r="AT31" s="434"/>
      <c r="AU31" s="434"/>
      <c r="AV31" s="434"/>
      <c r="AW31" s="434"/>
      <c r="AX31" s="434"/>
      <c r="AY31" s="434"/>
      <c r="AZ31" s="434"/>
      <c r="BA31" s="434"/>
      <c r="BB31" s="434"/>
      <c r="BC31" s="434"/>
      <c r="BD31" s="434"/>
      <c r="BE31" s="434"/>
      <c r="BF31" s="434"/>
      <c r="BG31" s="434"/>
      <c r="BH31" s="434"/>
      <c r="BI31" s="434"/>
      <c r="BJ31" s="434"/>
      <c r="BK31" s="434"/>
      <c r="BL31" s="434"/>
      <c r="BM31" s="434"/>
      <c r="BN31" s="434"/>
      <c r="BO31" s="434"/>
      <c r="BP31" s="434"/>
      <c r="BQ31" s="434"/>
      <c r="BR31" s="434"/>
      <c r="BS31" s="434"/>
      <c r="BT31" s="434"/>
      <c r="BU31" s="434"/>
      <c r="BV31" s="434"/>
      <c r="BW31" s="434"/>
      <c r="BX31" s="434"/>
      <c r="BY31" s="434"/>
      <c r="BZ31" s="434"/>
      <c r="CA31" s="434"/>
      <c r="CB31" s="434"/>
      <c r="CC31" s="434"/>
      <c r="CD31" s="434"/>
      <c r="CE31" s="434"/>
      <c r="CF31" s="434"/>
      <c r="CG31" s="434"/>
      <c r="CH31" s="434"/>
      <c r="CI31" s="434"/>
      <c r="CJ31" s="434"/>
      <c r="CK31" s="434"/>
      <c r="CL31" s="434"/>
      <c r="CM31" s="434"/>
      <c r="CN31" s="434"/>
      <c r="CO31" s="434"/>
      <c r="CP31" s="434"/>
      <c r="CQ31" s="434"/>
      <c r="CR31" s="434"/>
      <c r="CS31" s="434"/>
      <c r="CT31" s="434"/>
      <c r="CU31" s="434"/>
      <c r="CV31" s="434"/>
      <c r="CW31" s="434"/>
      <c r="CX31" s="434"/>
      <c r="CY31" s="434"/>
      <c r="CZ31" s="434"/>
      <c r="DA31" s="434"/>
      <c r="DB31" s="434"/>
      <c r="DC31" s="434"/>
      <c r="DD31" s="434"/>
      <c r="DE31" s="434"/>
      <c r="DF31" s="434"/>
      <c r="DG31" s="434"/>
      <c r="DH31" s="434"/>
      <c r="DI31" s="434"/>
      <c r="DJ31" s="434"/>
      <c r="DK31" s="434"/>
      <c r="DL31" s="434"/>
      <c r="DM31" s="434"/>
      <c r="DN31" s="434"/>
      <c r="DO31" s="434"/>
      <c r="DP31" s="434"/>
      <c r="DQ31" s="434"/>
      <c r="DR31" s="434"/>
      <c r="DS31" s="434"/>
      <c r="DT31" s="434"/>
      <c r="DU31" s="434"/>
      <c r="DV31" s="434"/>
      <c r="DW31" s="434"/>
      <c r="DX31" s="434"/>
      <c r="DY31" s="434"/>
      <c r="DZ31" s="434"/>
      <c r="EA31" s="434"/>
      <c r="EB31" s="434"/>
      <c r="EC31" s="434"/>
      <c r="ED31" s="434"/>
      <c r="EE31" s="434"/>
      <c r="EF31" s="434"/>
      <c r="EG31" s="434"/>
      <c r="EH31" s="434"/>
      <c r="EI31" s="434"/>
      <c r="EJ31" s="434"/>
      <c r="EK31" s="434"/>
      <c r="EL31" s="434"/>
      <c r="EM31" s="434"/>
      <c r="EN31" s="434"/>
      <c r="EO31" s="434"/>
      <c r="EP31" s="434"/>
      <c r="EQ31" s="434"/>
      <c r="ER31" s="434"/>
      <c r="ES31" s="434"/>
      <c r="ET31" s="434"/>
      <c r="EU31" s="434"/>
      <c r="EV31" s="434"/>
      <c r="EW31" s="434"/>
      <c r="EX31" s="434"/>
      <c r="EY31" s="434"/>
      <c r="EZ31" s="434"/>
      <c r="FA31" s="434"/>
      <c r="FB31" s="434"/>
      <c r="FC31" s="434"/>
      <c r="FD31" s="434"/>
      <c r="FE31" s="434"/>
      <c r="FF31" s="434"/>
      <c r="FG31" s="434"/>
      <c r="FH31" s="434"/>
      <c r="FI31" s="434"/>
      <c r="FJ31" s="434"/>
      <c r="FK31" s="434"/>
      <c r="FL31" s="434"/>
      <c r="FM31" s="434"/>
      <c r="FN31" s="434"/>
      <c r="FO31" s="434"/>
      <c r="FP31" s="434"/>
      <c r="FQ31" s="434"/>
      <c r="FR31" s="434"/>
      <c r="FS31" s="434"/>
      <c r="FT31" s="434"/>
      <c r="FU31" s="434"/>
      <c r="FV31" s="434"/>
      <c r="FW31" s="434"/>
      <c r="FX31" s="434"/>
      <c r="FY31" s="434"/>
      <c r="FZ31" s="434"/>
      <c r="GA31" s="434"/>
      <c r="GB31" s="434"/>
      <c r="GC31" s="434"/>
      <c r="GD31" s="434"/>
      <c r="GE31" s="434"/>
      <c r="GF31" s="434"/>
    </row>
    <row r="32" spans="2:188" x14ac:dyDescent="0.2">
      <c r="C32" s="434"/>
      <c r="D32" s="434"/>
      <c r="E32" s="434"/>
      <c r="F32" s="434"/>
      <c r="G32" s="434"/>
      <c r="H32" s="434"/>
      <c r="I32" s="434"/>
      <c r="J32" s="434"/>
      <c r="K32" s="434"/>
      <c r="L32" s="434"/>
      <c r="M32" s="434"/>
      <c r="N32" s="434"/>
      <c r="O32" s="434"/>
      <c r="P32" s="434"/>
      <c r="Q32" s="434"/>
      <c r="R32" s="434"/>
      <c r="S32" s="434"/>
      <c r="T32" s="434"/>
      <c r="U32" s="434"/>
      <c r="V32" s="434"/>
      <c r="W32" s="434"/>
      <c r="X32" s="434"/>
      <c r="Y32" s="434"/>
      <c r="Z32" s="434"/>
      <c r="AA32" s="434"/>
      <c r="AB32" s="434"/>
      <c r="AC32" s="434"/>
      <c r="AD32" s="434"/>
      <c r="AE32" s="434"/>
      <c r="AF32" s="434"/>
      <c r="AG32" s="434"/>
      <c r="AH32" s="434"/>
      <c r="AI32" s="434"/>
      <c r="AJ32" s="434"/>
      <c r="AK32" s="434"/>
      <c r="AL32" s="434"/>
      <c r="AM32" s="434"/>
      <c r="AN32" s="434"/>
      <c r="AO32" s="434"/>
      <c r="AP32" s="434"/>
      <c r="AQ32" s="434"/>
      <c r="AR32" s="434"/>
      <c r="AS32" s="434"/>
      <c r="AT32" s="434"/>
      <c r="AU32" s="434"/>
      <c r="AV32" s="434"/>
      <c r="AW32" s="434"/>
      <c r="AX32" s="434"/>
      <c r="AY32" s="434"/>
      <c r="AZ32" s="434"/>
      <c r="BA32" s="434"/>
      <c r="BB32" s="434"/>
      <c r="BC32" s="434"/>
      <c r="BD32" s="434"/>
      <c r="BE32" s="434"/>
      <c r="BF32" s="434"/>
      <c r="BG32" s="434"/>
      <c r="BH32" s="434"/>
      <c r="BI32" s="434"/>
      <c r="BJ32" s="434"/>
      <c r="BK32" s="434"/>
      <c r="BL32" s="434"/>
      <c r="BM32" s="434"/>
      <c r="BN32" s="434"/>
      <c r="BO32" s="434"/>
      <c r="BP32" s="434"/>
      <c r="BQ32" s="434"/>
      <c r="BR32" s="434"/>
      <c r="BS32" s="434"/>
      <c r="BT32" s="434"/>
      <c r="BU32" s="434"/>
      <c r="BV32" s="434"/>
      <c r="BW32" s="434"/>
      <c r="BX32" s="434"/>
      <c r="BY32" s="434"/>
      <c r="BZ32" s="434"/>
      <c r="CA32" s="434"/>
      <c r="CB32" s="434"/>
      <c r="CC32" s="434"/>
      <c r="CD32" s="434"/>
      <c r="CE32" s="434"/>
      <c r="CF32" s="434"/>
      <c r="CG32" s="434"/>
      <c r="CH32" s="434"/>
      <c r="CI32" s="434"/>
      <c r="CJ32" s="434"/>
      <c r="CK32" s="434"/>
      <c r="CL32" s="434"/>
      <c r="CM32" s="434"/>
      <c r="CN32" s="434"/>
      <c r="CO32" s="434"/>
      <c r="CP32" s="434"/>
      <c r="CQ32" s="434"/>
      <c r="CR32" s="434"/>
      <c r="CS32" s="434"/>
      <c r="CT32" s="434"/>
      <c r="CU32" s="434"/>
      <c r="CV32" s="434"/>
      <c r="CW32" s="434"/>
      <c r="CX32" s="434"/>
      <c r="CY32" s="434"/>
      <c r="CZ32" s="434"/>
      <c r="DA32" s="434"/>
      <c r="DB32" s="434"/>
      <c r="DC32" s="434"/>
      <c r="DD32" s="434"/>
      <c r="DE32" s="434"/>
      <c r="DF32" s="434"/>
      <c r="DG32" s="434"/>
      <c r="DH32" s="434"/>
      <c r="DI32" s="434"/>
      <c r="DJ32" s="434"/>
      <c r="DK32" s="434"/>
      <c r="DL32" s="434"/>
      <c r="DM32" s="434"/>
      <c r="DN32" s="434"/>
      <c r="DO32" s="434"/>
      <c r="DP32" s="434"/>
      <c r="DQ32" s="434"/>
      <c r="DR32" s="434"/>
      <c r="DS32" s="434"/>
      <c r="DT32" s="434"/>
      <c r="DU32" s="434"/>
      <c r="DV32" s="434"/>
      <c r="DW32" s="434"/>
      <c r="DX32" s="434"/>
      <c r="DY32" s="434"/>
      <c r="DZ32" s="434"/>
      <c r="EA32" s="434"/>
      <c r="EB32" s="434"/>
      <c r="EC32" s="434"/>
      <c r="ED32" s="434"/>
      <c r="EE32" s="434"/>
      <c r="EF32" s="434"/>
      <c r="EG32" s="434"/>
      <c r="EH32" s="434"/>
      <c r="EI32" s="434"/>
      <c r="EJ32" s="434"/>
      <c r="EK32" s="434"/>
      <c r="EL32" s="434"/>
      <c r="EM32" s="434"/>
      <c r="EN32" s="434"/>
      <c r="EO32" s="434"/>
      <c r="EP32" s="434"/>
      <c r="EQ32" s="434"/>
      <c r="ER32" s="434"/>
      <c r="ES32" s="434"/>
      <c r="ET32" s="434"/>
      <c r="EU32" s="434"/>
      <c r="EV32" s="434"/>
      <c r="EW32" s="434"/>
      <c r="EX32" s="434"/>
      <c r="EY32" s="434"/>
      <c r="EZ32" s="434"/>
      <c r="FA32" s="434"/>
      <c r="FB32" s="434"/>
      <c r="FC32" s="434"/>
      <c r="FD32" s="434"/>
      <c r="FE32" s="434"/>
      <c r="FF32" s="434"/>
      <c r="FG32" s="434"/>
      <c r="FH32" s="434"/>
      <c r="FI32" s="434"/>
      <c r="FJ32" s="434"/>
      <c r="FK32" s="434"/>
      <c r="FL32" s="434"/>
      <c r="FM32" s="434"/>
      <c r="FN32" s="434"/>
      <c r="FO32" s="434"/>
      <c r="FP32" s="434"/>
      <c r="FQ32" s="434"/>
      <c r="FR32" s="434"/>
      <c r="FS32" s="434"/>
      <c r="FT32" s="434"/>
      <c r="FU32" s="434"/>
      <c r="FV32" s="434"/>
      <c r="FW32" s="434"/>
      <c r="FX32" s="434"/>
      <c r="FY32" s="434"/>
      <c r="FZ32" s="434"/>
      <c r="GA32" s="434"/>
      <c r="GB32" s="434"/>
      <c r="GC32" s="434"/>
      <c r="GD32" s="434"/>
      <c r="GE32" s="434"/>
      <c r="GF32" s="434"/>
    </row>
    <row r="33" spans="3:188" x14ac:dyDescent="0.2">
      <c r="C33" s="434"/>
      <c r="D33" s="434"/>
      <c r="E33" s="434"/>
      <c r="F33" s="434"/>
      <c r="G33" s="434"/>
      <c r="H33" s="434"/>
      <c r="I33" s="434"/>
      <c r="J33" s="434"/>
      <c r="K33" s="434"/>
      <c r="L33" s="434"/>
      <c r="M33" s="434"/>
      <c r="N33" s="434"/>
      <c r="O33" s="434"/>
      <c r="P33" s="434"/>
      <c r="Q33" s="434"/>
      <c r="R33" s="434"/>
      <c r="S33" s="434"/>
      <c r="T33" s="434"/>
      <c r="U33" s="434"/>
      <c r="V33" s="434"/>
      <c r="W33" s="434"/>
      <c r="X33" s="434"/>
      <c r="Y33" s="434"/>
      <c r="Z33" s="434"/>
      <c r="AA33" s="434"/>
      <c r="AB33" s="434"/>
      <c r="AC33" s="434"/>
      <c r="AD33" s="434"/>
      <c r="AE33" s="434"/>
      <c r="AF33" s="434"/>
      <c r="AG33" s="434"/>
      <c r="AH33" s="434"/>
      <c r="AI33" s="434"/>
      <c r="AJ33" s="434"/>
      <c r="AK33" s="434"/>
      <c r="AL33" s="434"/>
      <c r="AM33" s="434"/>
      <c r="AN33" s="434"/>
      <c r="AO33" s="434"/>
      <c r="AP33" s="434"/>
      <c r="AQ33" s="434"/>
      <c r="AR33" s="434"/>
      <c r="AS33" s="434"/>
      <c r="AT33" s="434"/>
      <c r="AU33" s="434"/>
      <c r="AV33" s="434"/>
      <c r="AW33" s="434"/>
      <c r="AX33" s="434"/>
      <c r="AY33" s="434"/>
      <c r="AZ33" s="434"/>
      <c r="BA33" s="434"/>
      <c r="BB33" s="434"/>
      <c r="BC33" s="434"/>
      <c r="BD33" s="434"/>
      <c r="BE33" s="434"/>
      <c r="BF33" s="434"/>
      <c r="BG33" s="434"/>
      <c r="BH33" s="434"/>
      <c r="BI33" s="434"/>
      <c r="BJ33" s="434"/>
      <c r="BK33" s="434"/>
      <c r="BL33" s="434"/>
      <c r="BM33" s="434"/>
      <c r="BN33" s="434"/>
      <c r="BO33" s="434"/>
      <c r="BP33" s="434"/>
      <c r="BQ33" s="434"/>
      <c r="BR33" s="434"/>
      <c r="BS33" s="434"/>
      <c r="BT33" s="434"/>
      <c r="BU33" s="434"/>
      <c r="BV33" s="434"/>
      <c r="BW33" s="434"/>
      <c r="BX33" s="434"/>
      <c r="BY33" s="434"/>
      <c r="BZ33" s="434"/>
      <c r="CA33" s="434"/>
      <c r="CB33" s="434"/>
      <c r="CC33" s="434"/>
      <c r="CD33" s="434"/>
      <c r="CE33" s="434"/>
      <c r="CF33" s="434"/>
      <c r="CG33" s="434"/>
      <c r="CH33" s="434"/>
      <c r="CI33" s="434"/>
      <c r="CJ33" s="434"/>
      <c r="CK33" s="434"/>
      <c r="CL33" s="434"/>
      <c r="CM33" s="434"/>
      <c r="CN33" s="434"/>
      <c r="CO33" s="434"/>
      <c r="CP33" s="434"/>
      <c r="CQ33" s="434"/>
      <c r="CR33" s="434"/>
      <c r="CS33" s="434"/>
      <c r="CT33" s="434"/>
      <c r="CU33" s="434"/>
      <c r="CV33" s="434"/>
      <c r="CW33" s="434"/>
      <c r="CX33" s="434"/>
      <c r="CY33" s="434"/>
      <c r="CZ33" s="434"/>
      <c r="DA33" s="434"/>
      <c r="DB33" s="434"/>
      <c r="DC33" s="434"/>
      <c r="DD33" s="434"/>
      <c r="DE33" s="434"/>
      <c r="DF33" s="434"/>
      <c r="DG33" s="434"/>
      <c r="DH33" s="434"/>
      <c r="DI33" s="434"/>
      <c r="DJ33" s="434"/>
      <c r="DK33" s="434"/>
      <c r="DL33" s="434"/>
      <c r="DM33" s="434"/>
      <c r="DN33" s="434"/>
      <c r="DO33" s="434"/>
      <c r="DP33" s="434"/>
      <c r="DQ33" s="434"/>
      <c r="DR33" s="434"/>
      <c r="DS33" s="434"/>
      <c r="DT33" s="434"/>
      <c r="DU33" s="434"/>
      <c r="DV33" s="434"/>
      <c r="DW33" s="434"/>
      <c r="DX33" s="434"/>
      <c r="DY33" s="434"/>
      <c r="DZ33" s="434"/>
      <c r="EA33" s="434"/>
      <c r="EB33" s="434"/>
      <c r="EC33" s="434"/>
      <c r="ED33" s="434"/>
      <c r="EE33" s="434"/>
      <c r="EF33" s="434"/>
      <c r="EG33" s="434"/>
      <c r="EH33" s="434"/>
      <c r="EI33" s="434"/>
      <c r="EJ33" s="434"/>
      <c r="EK33" s="434"/>
      <c r="EL33" s="434"/>
      <c r="EM33" s="434"/>
      <c r="EN33" s="434"/>
      <c r="EO33" s="434"/>
      <c r="EP33" s="434"/>
      <c r="EQ33" s="434"/>
      <c r="ER33" s="434"/>
      <c r="ES33" s="434"/>
      <c r="ET33" s="434"/>
      <c r="EU33" s="434"/>
      <c r="EV33" s="434"/>
      <c r="EW33" s="434"/>
      <c r="EX33" s="434"/>
      <c r="EY33" s="434"/>
      <c r="EZ33" s="434"/>
      <c r="FA33" s="434"/>
      <c r="FB33" s="434"/>
      <c r="FC33" s="434"/>
      <c r="FD33" s="434"/>
      <c r="FE33" s="434"/>
      <c r="FF33" s="434"/>
      <c r="FG33" s="434"/>
      <c r="FH33" s="434"/>
      <c r="FI33" s="434"/>
      <c r="FJ33" s="434"/>
      <c r="FK33" s="434"/>
      <c r="FL33" s="434"/>
      <c r="FM33" s="434"/>
      <c r="FN33" s="434"/>
      <c r="FO33" s="434"/>
      <c r="FP33" s="434"/>
      <c r="FQ33" s="434"/>
      <c r="FR33" s="434"/>
      <c r="FS33" s="434"/>
      <c r="FT33" s="434"/>
      <c r="FU33" s="434"/>
      <c r="FV33" s="434"/>
      <c r="FW33" s="434"/>
      <c r="FX33" s="434"/>
      <c r="FY33" s="434"/>
      <c r="FZ33" s="434"/>
      <c r="GA33" s="434"/>
      <c r="GB33" s="434"/>
      <c r="GC33" s="434"/>
      <c r="GD33" s="434"/>
      <c r="GE33" s="434"/>
      <c r="GF33" s="434"/>
    </row>
    <row r="34" spans="3:188" x14ac:dyDescent="0.2">
      <c r="C34" s="434"/>
      <c r="D34" s="434"/>
      <c r="E34" s="434"/>
      <c r="F34" s="434"/>
      <c r="G34" s="434"/>
      <c r="H34" s="434"/>
      <c r="I34" s="434"/>
      <c r="J34" s="434"/>
      <c r="K34" s="434"/>
      <c r="L34" s="434"/>
      <c r="M34" s="434"/>
      <c r="N34" s="434"/>
      <c r="O34" s="434"/>
      <c r="P34" s="434"/>
      <c r="Q34" s="434"/>
      <c r="R34" s="434"/>
      <c r="S34" s="434"/>
      <c r="T34" s="434"/>
      <c r="U34" s="434"/>
      <c r="V34" s="434"/>
      <c r="W34" s="434"/>
      <c r="X34" s="434"/>
      <c r="Y34" s="434"/>
      <c r="Z34" s="434"/>
      <c r="AA34" s="434"/>
      <c r="AB34" s="434"/>
      <c r="AC34" s="434"/>
      <c r="AD34" s="434"/>
      <c r="AE34" s="434"/>
      <c r="AF34" s="434"/>
      <c r="AG34" s="434"/>
      <c r="AH34" s="434"/>
      <c r="AI34" s="434"/>
      <c r="AJ34" s="434"/>
      <c r="AK34" s="434"/>
      <c r="AL34" s="434"/>
      <c r="AM34" s="434"/>
      <c r="AN34" s="434"/>
      <c r="AO34" s="434"/>
      <c r="AP34" s="434"/>
      <c r="AQ34" s="434"/>
      <c r="AR34" s="434"/>
      <c r="AS34" s="434"/>
      <c r="AT34" s="434"/>
      <c r="AU34" s="434"/>
      <c r="AV34" s="434"/>
      <c r="AW34" s="434"/>
      <c r="AX34" s="434"/>
      <c r="AY34" s="434"/>
      <c r="AZ34" s="434"/>
      <c r="BA34" s="434"/>
      <c r="BB34" s="434"/>
      <c r="BC34" s="434"/>
      <c r="BD34" s="434"/>
      <c r="BE34" s="434"/>
      <c r="BF34" s="434"/>
      <c r="BG34" s="434"/>
      <c r="BH34" s="434"/>
      <c r="BI34" s="434"/>
      <c r="BJ34" s="434"/>
      <c r="BK34" s="434"/>
      <c r="BL34" s="434"/>
      <c r="BM34" s="434"/>
      <c r="BN34" s="434"/>
      <c r="BO34" s="434"/>
      <c r="BP34" s="434"/>
      <c r="BQ34" s="434"/>
      <c r="BR34" s="434"/>
      <c r="BS34" s="434"/>
      <c r="BT34" s="434"/>
      <c r="BU34" s="434"/>
      <c r="BV34" s="434"/>
      <c r="BW34" s="434"/>
      <c r="BX34" s="434"/>
      <c r="BY34" s="434"/>
      <c r="BZ34" s="434"/>
      <c r="CA34" s="434"/>
      <c r="CB34" s="434"/>
      <c r="CC34" s="434"/>
      <c r="CD34" s="434"/>
      <c r="CE34" s="434"/>
      <c r="CF34" s="434"/>
      <c r="CG34" s="434"/>
      <c r="CH34" s="434"/>
      <c r="CI34" s="434"/>
      <c r="CJ34" s="434"/>
      <c r="CK34" s="434"/>
      <c r="CL34" s="434"/>
      <c r="CM34" s="434"/>
      <c r="CN34" s="434"/>
      <c r="CO34" s="434"/>
      <c r="CP34" s="434"/>
      <c r="CQ34" s="434"/>
      <c r="CR34" s="434"/>
      <c r="CS34" s="434"/>
      <c r="CT34" s="434"/>
      <c r="CU34" s="434"/>
      <c r="CV34" s="434"/>
      <c r="CW34" s="434"/>
      <c r="CX34" s="434"/>
      <c r="CY34" s="434"/>
      <c r="CZ34" s="434"/>
      <c r="DA34" s="434"/>
      <c r="DB34" s="434"/>
      <c r="DC34" s="434"/>
      <c r="DD34" s="434"/>
      <c r="DE34" s="434"/>
      <c r="DF34" s="434"/>
      <c r="DG34" s="434"/>
      <c r="DH34" s="434"/>
      <c r="DI34" s="434"/>
      <c r="DJ34" s="434"/>
      <c r="DK34" s="434"/>
      <c r="DL34" s="434"/>
      <c r="DM34" s="434"/>
      <c r="DN34" s="434"/>
      <c r="DO34" s="434"/>
      <c r="DP34" s="434"/>
      <c r="DQ34" s="434"/>
      <c r="DR34" s="434"/>
      <c r="DS34" s="434"/>
      <c r="DT34" s="434"/>
      <c r="DU34" s="434"/>
      <c r="DV34" s="434"/>
      <c r="DW34" s="434"/>
      <c r="DX34" s="434"/>
      <c r="DY34" s="434"/>
      <c r="DZ34" s="434"/>
      <c r="EA34" s="434"/>
      <c r="EB34" s="434"/>
      <c r="EC34" s="434"/>
      <c r="ED34" s="434"/>
      <c r="EE34" s="434"/>
      <c r="EF34" s="434"/>
      <c r="EG34" s="434"/>
      <c r="EH34" s="434"/>
      <c r="EI34" s="434"/>
      <c r="EJ34" s="434"/>
      <c r="EK34" s="434"/>
      <c r="EL34" s="434"/>
      <c r="EM34" s="434"/>
      <c r="EN34" s="434"/>
      <c r="EO34" s="434"/>
      <c r="EP34" s="434"/>
      <c r="EQ34" s="434"/>
      <c r="ER34" s="434"/>
      <c r="ES34" s="434"/>
      <c r="ET34" s="434"/>
      <c r="EU34" s="434"/>
      <c r="EV34" s="434"/>
      <c r="EW34" s="434"/>
      <c r="EX34" s="434"/>
      <c r="EY34" s="434"/>
      <c r="EZ34" s="434"/>
      <c r="FA34" s="434"/>
      <c r="FB34" s="434"/>
      <c r="FC34" s="434"/>
      <c r="FD34" s="434"/>
      <c r="FE34" s="434"/>
      <c r="FF34" s="434"/>
      <c r="FG34" s="434"/>
      <c r="FH34" s="434"/>
      <c r="FI34" s="434"/>
      <c r="FJ34" s="434"/>
      <c r="FK34" s="434"/>
      <c r="FL34" s="434"/>
      <c r="FM34" s="434"/>
      <c r="FN34" s="434"/>
      <c r="FO34" s="434"/>
      <c r="FP34" s="434"/>
      <c r="FQ34" s="434"/>
      <c r="FR34" s="434"/>
      <c r="FS34" s="434"/>
      <c r="FT34" s="434"/>
      <c r="FU34" s="434"/>
      <c r="FV34" s="434"/>
      <c r="FW34" s="434"/>
      <c r="FX34" s="434"/>
      <c r="FY34" s="434"/>
      <c r="FZ34" s="434"/>
      <c r="GA34" s="434"/>
      <c r="GB34" s="434"/>
      <c r="GC34" s="434"/>
      <c r="GD34" s="434"/>
      <c r="GE34" s="434"/>
      <c r="GF34" s="434"/>
    </row>
    <row r="35" spans="3:188" x14ac:dyDescent="0.2">
      <c r="C35" s="434"/>
      <c r="D35" s="434"/>
      <c r="E35" s="434"/>
      <c r="F35" s="434"/>
      <c r="G35" s="434"/>
      <c r="H35" s="434"/>
      <c r="I35" s="434"/>
      <c r="J35" s="434"/>
      <c r="K35" s="434"/>
      <c r="L35" s="434"/>
      <c r="M35" s="434"/>
      <c r="N35" s="434"/>
      <c r="O35" s="434"/>
      <c r="P35" s="434"/>
      <c r="Q35" s="434"/>
      <c r="R35" s="434"/>
      <c r="S35" s="434"/>
      <c r="T35" s="434"/>
      <c r="U35" s="434"/>
      <c r="V35" s="434"/>
      <c r="W35" s="434"/>
      <c r="X35" s="434"/>
      <c r="Y35" s="434"/>
      <c r="Z35" s="434"/>
      <c r="AA35" s="434"/>
      <c r="AB35" s="434"/>
      <c r="AC35" s="434"/>
      <c r="AD35" s="434"/>
      <c r="AE35" s="434"/>
      <c r="AF35" s="434"/>
      <c r="AG35" s="434"/>
      <c r="AH35" s="434"/>
      <c r="AI35" s="434"/>
      <c r="AJ35" s="434"/>
      <c r="AK35" s="434"/>
      <c r="AL35" s="434"/>
      <c r="AM35" s="434"/>
      <c r="AN35" s="434"/>
      <c r="AO35" s="434"/>
      <c r="AP35" s="434"/>
      <c r="AQ35" s="434"/>
      <c r="AR35" s="434"/>
      <c r="AS35" s="434"/>
      <c r="AT35" s="434"/>
      <c r="AU35" s="434"/>
      <c r="AV35" s="434"/>
      <c r="AW35" s="434"/>
      <c r="AX35" s="434"/>
      <c r="AY35" s="434"/>
      <c r="AZ35" s="434"/>
      <c r="BA35" s="434"/>
      <c r="BB35" s="434"/>
      <c r="BC35" s="434"/>
      <c r="BD35" s="434"/>
      <c r="BE35" s="434"/>
      <c r="BF35" s="434"/>
      <c r="BG35" s="434"/>
      <c r="BH35" s="434"/>
      <c r="BI35" s="434"/>
      <c r="BJ35" s="434"/>
      <c r="BK35" s="434"/>
      <c r="BL35" s="434"/>
      <c r="BM35" s="434"/>
      <c r="BN35" s="434"/>
      <c r="BO35" s="434"/>
      <c r="BP35" s="434"/>
      <c r="BQ35" s="434"/>
      <c r="BR35" s="434"/>
      <c r="BS35" s="434"/>
      <c r="BT35" s="434"/>
      <c r="BU35" s="434"/>
      <c r="BV35" s="434"/>
      <c r="BW35" s="434"/>
      <c r="BX35" s="434"/>
      <c r="BY35" s="434"/>
      <c r="BZ35" s="434"/>
      <c r="CA35" s="434"/>
      <c r="CB35" s="434"/>
      <c r="CC35" s="434"/>
      <c r="CD35" s="434"/>
      <c r="CE35" s="434"/>
      <c r="CF35" s="434"/>
      <c r="CG35" s="434"/>
      <c r="CH35" s="434"/>
      <c r="CI35" s="434"/>
      <c r="CJ35" s="434"/>
      <c r="CK35" s="434"/>
      <c r="CL35" s="434"/>
      <c r="CM35" s="434"/>
      <c r="CN35" s="434"/>
      <c r="CO35" s="434"/>
      <c r="CP35" s="434"/>
      <c r="CQ35" s="434"/>
      <c r="CR35" s="434"/>
      <c r="CS35" s="434"/>
      <c r="CT35" s="434"/>
      <c r="CU35" s="434"/>
      <c r="CV35" s="434"/>
      <c r="CW35" s="434"/>
      <c r="CX35" s="434"/>
      <c r="CY35" s="434"/>
      <c r="CZ35" s="434"/>
      <c r="DA35" s="434"/>
      <c r="DB35" s="434"/>
      <c r="DC35" s="434"/>
      <c r="DD35" s="434"/>
      <c r="DE35" s="434"/>
      <c r="DF35" s="434"/>
      <c r="DG35" s="434"/>
      <c r="DH35" s="434"/>
      <c r="DI35" s="434"/>
      <c r="DJ35" s="434"/>
      <c r="DK35" s="434"/>
      <c r="DL35" s="434"/>
      <c r="DM35" s="434"/>
      <c r="DN35" s="434"/>
      <c r="DO35" s="434"/>
      <c r="DP35" s="434"/>
      <c r="DQ35" s="434"/>
      <c r="DR35" s="434"/>
      <c r="DS35" s="434"/>
      <c r="DT35" s="434"/>
      <c r="DU35" s="434"/>
      <c r="DV35" s="434"/>
      <c r="DW35" s="434"/>
      <c r="DX35" s="434"/>
      <c r="DY35" s="434"/>
      <c r="DZ35" s="434"/>
      <c r="EA35" s="434"/>
      <c r="EB35" s="434"/>
      <c r="EC35" s="434"/>
      <c r="ED35" s="434"/>
      <c r="EE35" s="434"/>
      <c r="EF35" s="434"/>
      <c r="EG35" s="434"/>
      <c r="EH35" s="434"/>
      <c r="EI35" s="434"/>
      <c r="EJ35" s="434"/>
      <c r="EK35" s="434"/>
      <c r="EL35" s="434"/>
      <c r="EM35" s="434"/>
      <c r="EN35" s="434"/>
      <c r="EO35" s="434"/>
      <c r="EP35" s="434"/>
      <c r="EQ35" s="434"/>
      <c r="ER35" s="434"/>
      <c r="ES35" s="434"/>
      <c r="ET35" s="434"/>
      <c r="EU35" s="434"/>
      <c r="EV35" s="434"/>
      <c r="EW35" s="434"/>
      <c r="EX35" s="434"/>
      <c r="EY35" s="434"/>
      <c r="EZ35" s="434"/>
      <c r="FA35" s="434"/>
      <c r="FB35" s="434"/>
      <c r="FC35" s="434"/>
      <c r="FD35" s="434"/>
      <c r="FE35" s="434"/>
      <c r="FF35" s="434"/>
      <c r="FG35" s="434"/>
      <c r="FH35" s="434"/>
      <c r="FI35" s="434"/>
      <c r="FJ35" s="434"/>
      <c r="FK35" s="434"/>
      <c r="FL35" s="434"/>
      <c r="FM35" s="434"/>
      <c r="FN35" s="434"/>
      <c r="FO35" s="434"/>
      <c r="FP35" s="434"/>
      <c r="FQ35" s="434"/>
      <c r="FR35" s="434"/>
      <c r="FS35" s="434"/>
      <c r="FT35" s="434"/>
      <c r="FU35" s="434"/>
      <c r="FV35" s="434"/>
      <c r="FW35" s="434"/>
      <c r="FX35" s="434"/>
      <c r="FY35" s="434"/>
      <c r="FZ35" s="434"/>
      <c r="GA35" s="434"/>
      <c r="GB35" s="434"/>
      <c r="GC35" s="434"/>
      <c r="GD35" s="434"/>
      <c r="GE35" s="434"/>
      <c r="GF35" s="434"/>
    </row>
    <row r="36" spans="3:188" x14ac:dyDescent="0.2">
      <c r="C36" s="434"/>
      <c r="D36" s="434"/>
      <c r="E36" s="434"/>
      <c r="F36" s="434"/>
      <c r="G36" s="434"/>
      <c r="H36" s="434"/>
      <c r="I36" s="434"/>
      <c r="J36" s="434"/>
      <c r="K36" s="434"/>
      <c r="L36" s="434"/>
      <c r="M36" s="434"/>
      <c r="N36" s="434"/>
      <c r="O36" s="434"/>
      <c r="P36" s="434"/>
      <c r="Q36" s="434"/>
      <c r="R36" s="434"/>
      <c r="S36" s="434"/>
      <c r="T36" s="434"/>
      <c r="U36" s="434"/>
      <c r="V36" s="434"/>
      <c r="W36" s="434"/>
      <c r="X36" s="434"/>
      <c r="Y36" s="434"/>
      <c r="Z36" s="434"/>
      <c r="AA36" s="434"/>
      <c r="AB36" s="434"/>
      <c r="AC36" s="434"/>
      <c r="AD36" s="434"/>
      <c r="AE36" s="434"/>
      <c r="AF36" s="434"/>
      <c r="AG36" s="434"/>
      <c r="AH36" s="434"/>
      <c r="AI36" s="434"/>
      <c r="AJ36" s="434"/>
      <c r="AK36" s="434"/>
      <c r="AL36" s="434"/>
      <c r="AM36" s="434"/>
      <c r="AN36" s="434"/>
      <c r="AO36" s="434"/>
      <c r="AP36" s="434"/>
      <c r="AQ36" s="434"/>
      <c r="AR36" s="434"/>
      <c r="AS36" s="434"/>
      <c r="AT36" s="434"/>
      <c r="AU36" s="434"/>
      <c r="AV36" s="434"/>
      <c r="AW36" s="434"/>
      <c r="AX36" s="434"/>
      <c r="AY36" s="434"/>
      <c r="AZ36" s="434"/>
      <c r="BA36" s="434"/>
      <c r="BB36" s="434"/>
      <c r="BC36" s="434"/>
      <c r="BD36" s="434"/>
      <c r="BE36" s="434"/>
      <c r="BF36" s="434"/>
      <c r="BG36" s="434"/>
      <c r="BH36" s="434"/>
      <c r="BI36" s="434"/>
      <c r="BJ36" s="434"/>
      <c r="BK36" s="434"/>
      <c r="BL36" s="434"/>
      <c r="BM36" s="434"/>
      <c r="BN36" s="434"/>
      <c r="BO36" s="434"/>
      <c r="BP36" s="434"/>
      <c r="BQ36" s="434"/>
      <c r="BR36" s="434"/>
      <c r="BS36" s="434"/>
      <c r="BT36" s="434"/>
      <c r="BU36" s="434"/>
      <c r="BV36" s="434"/>
      <c r="BW36" s="434"/>
      <c r="BX36" s="434"/>
      <c r="BY36" s="434"/>
      <c r="BZ36" s="434"/>
      <c r="CA36" s="434"/>
      <c r="CB36" s="434"/>
      <c r="CC36" s="434"/>
      <c r="CD36" s="434"/>
      <c r="CE36" s="434"/>
      <c r="CF36" s="434"/>
      <c r="CG36" s="434"/>
      <c r="CH36" s="434"/>
      <c r="CI36" s="434"/>
      <c r="CJ36" s="434"/>
      <c r="CK36" s="434"/>
      <c r="CL36" s="434"/>
      <c r="CM36" s="434"/>
      <c r="CN36" s="434"/>
      <c r="CO36" s="434"/>
      <c r="CP36" s="434"/>
      <c r="CQ36" s="434"/>
      <c r="CR36" s="434"/>
      <c r="CS36" s="434"/>
      <c r="CT36" s="434"/>
      <c r="CU36" s="434"/>
      <c r="CV36" s="434"/>
      <c r="CW36" s="434"/>
      <c r="CX36" s="434"/>
      <c r="CY36" s="434"/>
      <c r="CZ36" s="434"/>
      <c r="DA36" s="434"/>
      <c r="DB36" s="434"/>
      <c r="DC36" s="434"/>
      <c r="DD36" s="434"/>
      <c r="DE36" s="434"/>
      <c r="DF36" s="434"/>
      <c r="DG36" s="434"/>
      <c r="DH36" s="434"/>
      <c r="DI36" s="434"/>
      <c r="DJ36" s="434"/>
      <c r="DK36" s="434"/>
      <c r="DL36" s="434"/>
      <c r="DM36" s="434"/>
      <c r="DN36" s="434"/>
      <c r="DO36" s="434"/>
      <c r="DP36" s="434"/>
      <c r="DQ36" s="434"/>
      <c r="DR36" s="434"/>
      <c r="DS36" s="434"/>
      <c r="DT36" s="434"/>
      <c r="DU36" s="434"/>
      <c r="DV36" s="434"/>
      <c r="DW36" s="434"/>
      <c r="DX36" s="434"/>
      <c r="DY36" s="434"/>
      <c r="DZ36" s="434"/>
      <c r="EA36" s="434"/>
      <c r="EB36" s="434"/>
      <c r="EC36" s="434"/>
      <c r="ED36" s="434"/>
      <c r="EE36" s="434"/>
      <c r="EF36" s="434"/>
      <c r="EG36" s="434"/>
      <c r="EH36" s="434"/>
      <c r="EI36" s="434"/>
      <c r="EJ36" s="434"/>
      <c r="EK36" s="434"/>
      <c r="EL36" s="434"/>
      <c r="EM36" s="434"/>
      <c r="EN36" s="434"/>
      <c r="EO36" s="434"/>
      <c r="EP36" s="434"/>
      <c r="EQ36" s="434"/>
      <c r="ER36" s="434"/>
      <c r="ES36" s="434"/>
      <c r="ET36" s="434"/>
      <c r="EU36" s="434"/>
      <c r="EV36" s="434"/>
      <c r="EW36" s="434"/>
      <c r="EX36" s="434"/>
      <c r="EY36" s="434"/>
      <c r="EZ36" s="434"/>
      <c r="FA36" s="434"/>
      <c r="FB36" s="434"/>
      <c r="FC36" s="434"/>
      <c r="FD36" s="434"/>
      <c r="FE36" s="434"/>
      <c r="FF36" s="434"/>
      <c r="FG36" s="434"/>
      <c r="FH36" s="434"/>
      <c r="FI36" s="434"/>
      <c r="FJ36" s="434"/>
      <c r="FK36" s="434"/>
      <c r="FL36" s="434"/>
      <c r="FM36" s="434"/>
      <c r="FN36" s="434"/>
      <c r="FO36" s="434"/>
      <c r="FP36" s="434"/>
      <c r="FQ36" s="434"/>
      <c r="FR36" s="434"/>
      <c r="FS36" s="434"/>
      <c r="FT36" s="434"/>
      <c r="FU36" s="434"/>
      <c r="FV36" s="434"/>
      <c r="FW36" s="434"/>
      <c r="FX36" s="434"/>
      <c r="FY36" s="434"/>
      <c r="FZ36" s="434"/>
      <c r="GA36" s="434"/>
      <c r="GB36" s="434"/>
      <c r="GC36" s="434"/>
      <c r="GD36" s="434"/>
      <c r="GE36" s="434"/>
      <c r="GF36" s="434"/>
    </row>
    <row r="37" spans="3:188" x14ac:dyDescent="0.2">
      <c r="C37" s="434"/>
      <c r="D37" s="434"/>
      <c r="E37" s="434"/>
      <c r="F37" s="434"/>
      <c r="G37" s="434"/>
      <c r="H37" s="434"/>
      <c r="I37" s="434"/>
      <c r="J37" s="434"/>
      <c r="K37" s="434"/>
      <c r="L37" s="434"/>
      <c r="M37" s="434"/>
      <c r="N37" s="434"/>
      <c r="O37" s="434"/>
      <c r="P37" s="434"/>
      <c r="Q37" s="434"/>
      <c r="R37" s="434"/>
      <c r="S37" s="434"/>
      <c r="T37" s="434"/>
      <c r="U37" s="434"/>
      <c r="V37" s="434"/>
      <c r="W37" s="434"/>
      <c r="X37" s="434"/>
      <c r="Y37" s="434"/>
      <c r="Z37" s="434"/>
      <c r="AA37" s="434"/>
      <c r="AB37" s="434"/>
      <c r="AC37" s="434"/>
      <c r="AD37" s="434"/>
      <c r="AE37" s="434"/>
      <c r="AF37" s="434"/>
      <c r="AG37" s="434"/>
      <c r="AH37" s="434"/>
      <c r="AI37" s="434"/>
      <c r="AJ37" s="434"/>
      <c r="AK37" s="434"/>
      <c r="AL37" s="434"/>
      <c r="AM37" s="434"/>
      <c r="AN37" s="434"/>
      <c r="AO37" s="434"/>
      <c r="AP37" s="434"/>
      <c r="AQ37" s="434"/>
      <c r="AR37" s="434"/>
      <c r="AS37" s="434"/>
      <c r="AT37" s="434"/>
      <c r="AU37" s="434"/>
      <c r="AV37" s="434"/>
      <c r="AW37" s="434"/>
      <c r="AX37" s="434"/>
      <c r="AY37" s="434"/>
      <c r="AZ37" s="434"/>
      <c r="BA37" s="434"/>
      <c r="BB37" s="434"/>
      <c r="BC37" s="434"/>
      <c r="BD37" s="434"/>
      <c r="BE37" s="434"/>
      <c r="BF37" s="434"/>
      <c r="BG37" s="434"/>
      <c r="BH37" s="434"/>
      <c r="BI37" s="434"/>
      <c r="BJ37" s="434"/>
      <c r="BK37" s="434"/>
      <c r="BL37" s="434"/>
      <c r="BM37" s="434"/>
      <c r="BN37" s="434"/>
      <c r="BO37" s="434"/>
      <c r="BP37" s="434"/>
      <c r="BQ37" s="434"/>
      <c r="BR37" s="434"/>
      <c r="BS37" s="434"/>
      <c r="BT37" s="434"/>
      <c r="BU37" s="434"/>
      <c r="BV37" s="434"/>
      <c r="BW37" s="434"/>
      <c r="BX37" s="434"/>
      <c r="BY37" s="434"/>
      <c r="BZ37" s="434"/>
      <c r="CA37" s="434"/>
      <c r="CB37" s="434"/>
      <c r="CC37" s="434"/>
      <c r="CD37" s="434"/>
      <c r="CE37" s="434"/>
      <c r="CF37" s="434"/>
      <c r="CG37" s="434"/>
      <c r="CH37" s="434"/>
      <c r="CI37" s="434"/>
      <c r="CJ37" s="434"/>
      <c r="CK37" s="434"/>
      <c r="CL37" s="434"/>
      <c r="CM37" s="434"/>
      <c r="CN37" s="434"/>
      <c r="CO37" s="434"/>
      <c r="CP37" s="434"/>
      <c r="CQ37" s="434"/>
      <c r="CR37" s="434"/>
      <c r="CS37" s="434"/>
      <c r="CT37" s="434"/>
      <c r="CU37" s="434"/>
      <c r="CV37" s="434"/>
      <c r="CW37" s="434"/>
      <c r="CX37" s="434"/>
      <c r="CY37" s="434"/>
      <c r="CZ37" s="434"/>
      <c r="DA37" s="434"/>
      <c r="DB37" s="434"/>
      <c r="DC37" s="434"/>
      <c r="DD37" s="434"/>
      <c r="DE37" s="434"/>
      <c r="DF37" s="434"/>
      <c r="DG37" s="434"/>
      <c r="DH37" s="434"/>
      <c r="DI37" s="434"/>
      <c r="DJ37" s="434"/>
      <c r="DK37" s="434"/>
      <c r="DL37" s="434"/>
      <c r="DM37" s="434"/>
      <c r="DN37" s="434"/>
      <c r="DO37" s="434"/>
      <c r="DP37" s="434"/>
      <c r="DQ37" s="434"/>
      <c r="DR37" s="434"/>
      <c r="DS37" s="434"/>
      <c r="DT37" s="434"/>
      <c r="DU37" s="434"/>
      <c r="DV37" s="434"/>
      <c r="DW37" s="434"/>
      <c r="DX37" s="434"/>
      <c r="DY37" s="434"/>
      <c r="DZ37" s="434"/>
      <c r="EA37" s="434"/>
      <c r="EB37" s="434"/>
      <c r="EC37" s="434"/>
      <c r="ED37" s="434"/>
      <c r="EE37" s="434"/>
      <c r="EF37" s="434"/>
      <c r="EG37" s="434"/>
      <c r="EH37" s="434"/>
      <c r="EI37" s="434"/>
      <c r="EJ37" s="434"/>
      <c r="EK37" s="434"/>
      <c r="EL37" s="434"/>
      <c r="EM37" s="434"/>
      <c r="EN37" s="434"/>
      <c r="EO37" s="434"/>
      <c r="EP37" s="434"/>
      <c r="EQ37" s="434"/>
      <c r="ER37" s="434"/>
      <c r="ES37" s="434"/>
      <c r="ET37" s="434"/>
      <c r="EU37" s="434"/>
      <c r="EV37" s="434"/>
      <c r="EW37" s="434"/>
      <c r="EX37" s="434"/>
      <c r="EY37" s="434"/>
      <c r="EZ37" s="434"/>
      <c r="FA37" s="434"/>
      <c r="FB37" s="434"/>
      <c r="FC37" s="434"/>
      <c r="FD37" s="434"/>
      <c r="FE37" s="434"/>
      <c r="FF37" s="434"/>
      <c r="FG37" s="434"/>
      <c r="FH37" s="434"/>
      <c r="FI37" s="434"/>
      <c r="FJ37" s="434"/>
      <c r="FK37" s="434"/>
      <c r="FL37" s="434"/>
      <c r="FM37" s="434"/>
      <c r="FN37" s="434"/>
      <c r="FO37" s="434"/>
      <c r="FP37" s="434"/>
      <c r="FQ37" s="434"/>
      <c r="FR37" s="434"/>
      <c r="FS37" s="434"/>
      <c r="FT37" s="434"/>
      <c r="FU37" s="434"/>
      <c r="FV37" s="434"/>
      <c r="FW37" s="434"/>
      <c r="FX37" s="434"/>
      <c r="FY37" s="434"/>
      <c r="FZ37" s="434"/>
      <c r="GA37" s="434"/>
      <c r="GB37" s="434"/>
      <c r="GC37" s="434"/>
      <c r="GD37" s="434"/>
      <c r="GE37" s="434"/>
      <c r="GF37" s="434"/>
    </row>
    <row r="38" spans="3:188" x14ac:dyDescent="0.2">
      <c r="C38" s="434"/>
      <c r="D38" s="434"/>
      <c r="E38" s="434"/>
      <c r="F38" s="434"/>
      <c r="G38" s="434"/>
      <c r="H38" s="434"/>
      <c r="I38" s="434"/>
      <c r="J38" s="434"/>
      <c r="K38" s="434"/>
      <c r="L38" s="434"/>
      <c r="M38" s="434"/>
      <c r="N38" s="434"/>
      <c r="O38" s="434"/>
      <c r="P38" s="434"/>
      <c r="Q38" s="434"/>
      <c r="R38" s="434"/>
      <c r="S38" s="434"/>
      <c r="T38" s="434"/>
      <c r="U38" s="434"/>
      <c r="V38" s="434"/>
      <c r="W38" s="434"/>
      <c r="X38" s="434"/>
      <c r="Y38" s="434"/>
      <c r="Z38" s="434"/>
      <c r="AA38" s="434"/>
      <c r="AB38" s="434"/>
      <c r="AC38" s="434"/>
      <c r="AD38" s="434"/>
      <c r="AE38" s="434"/>
      <c r="AF38" s="434"/>
      <c r="AG38" s="434"/>
      <c r="AH38" s="434"/>
      <c r="AI38" s="434"/>
      <c r="AJ38" s="434"/>
      <c r="AK38" s="434"/>
      <c r="AL38" s="434"/>
      <c r="AM38" s="434"/>
      <c r="AN38" s="434"/>
      <c r="AO38" s="434"/>
      <c r="AP38" s="434"/>
      <c r="AQ38" s="434"/>
      <c r="AR38" s="434"/>
      <c r="AS38" s="434"/>
      <c r="AT38" s="434"/>
      <c r="AU38" s="434"/>
      <c r="AV38" s="434"/>
      <c r="AW38" s="434"/>
      <c r="AX38" s="434"/>
      <c r="AY38" s="434"/>
      <c r="AZ38" s="434"/>
      <c r="BA38" s="434"/>
      <c r="BB38" s="434"/>
      <c r="BC38" s="434"/>
      <c r="BD38" s="434"/>
      <c r="BE38" s="434"/>
      <c r="BF38" s="434"/>
      <c r="BG38" s="434"/>
      <c r="BH38" s="434"/>
      <c r="BI38" s="434"/>
      <c r="BJ38" s="434"/>
      <c r="BK38" s="434"/>
      <c r="BL38" s="434"/>
      <c r="BM38" s="434"/>
      <c r="BN38" s="434"/>
      <c r="BO38" s="434"/>
      <c r="BP38" s="434"/>
      <c r="BQ38" s="434"/>
      <c r="BR38" s="434"/>
      <c r="BS38" s="434"/>
      <c r="BT38" s="434"/>
      <c r="BU38" s="434"/>
      <c r="BV38" s="434"/>
      <c r="BW38" s="434"/>
      <c r="BX38" s="434"/>
      <c r="BY38" s="434"/>
      <c r="BZ38" s="434"/>
      <c r="CA38" s="434"/>
      <c r="CB38" s="434"/>
      <c r="CC38" s="434"/>
      <c r="CD38" s="434"/>
      <c r="CE38" s="434"/>
      <c r="CF38" s="434"/>
      <c r="CG38" s="434"/>
      <c r="CH38" s="434"/>
      <c r="CI38" s="434"/>
      <c r="CJ38" s="434"/>
      <c r="CK38" s="434"/>
      <c r="CL38" s="434"/>
      <c r="CM38" s="434"/>
      <c r="CN38" s="434"/>
      <c r="CO38" s="434"/>
      <c r="CP38" s="434"/>
      <c r="CQ38" s="434"/>
      <c r="CR38" s="434"/>
      <c r="CS38" s="434"/>
      <c r="CT38" s="434"/>
      <c r="CU38" s="434"/>
      <c r="CV38" s="434"/>
      <c r="CW38" s="434"/>
      <c r="CX38" s="434"/>
      <c r="CY38" s="434"/>
      <c r="CZ38" s="434"/>
      <c r="DA38" s="434"/>
      <c r="DB38" s="434"/>
      <c r="DC38" s="434"/>
      <c r="DD38" s="434"/>
      <c r="DE38" s="434"/>
      <c r="DF38" s="434"/>
      <c r="DG38" s="434"/>
      <c r="DH38" s="434"/>
      <c r="DI38" s="434"/>
      <c r="DJ38" s="434"/>
      <c r="DK38" s="434"/>
      <c r="DL38" s="434"/>
      <c r="DM38" s="434"/>
      <c r="DN38" s="434"/>
      <c r="DO38" s="434"/>
      <c r="DP38" s="434"/>
      <c r="DQ38" s="434"/>
      <c r="DR38" s="434"/>
      <c r="DS38" s="434"/>
      <c r="DT38" s="434"/>
      <c r="DU38" s="434"/>
      <c r="DV38" s="434"/>
      <c r="DW38" s="434"/>
      <c r="DX38" s="434"/>
      <c r="DY38" s="434"/>
      <c r="DZ38" s="434"/>
      <c r="EA38" s="434"/>
      <c r="EB38" s="434"/>
      <c r="EC38" s="434"/>
      <c r="ED38" s="434"/>
      <c r="EE38" s="434"/>
      <c r="EF38" s="434"/>
      <c r="EG38" s="434"/>
      <c r="EH38" s="434"/>
      <c r="EI38" s="434"/>
      <c r="EJ38" s="434"/>
      <c r="EK38" s="434"/>
      <c r="EL38" s="434"/>
      <c r="EM38" s="434"/>
      <c r="EN38" s="434"/>
      <c r="EO38" s="434"/>
      <c r="EP38" s="434"/>
      <c r="EQ38" s="434"/>
      <c r="ER38" s="434"/>
      <c r="ES38" s="434"/>
      <c r="ET38" s="434"/>
      <c r="EU38" s="434"/>
      <c r="EV38" s="434"/>
      <c r="EW38" s="434"/>
      <c r="EX38" s="434"/>
      <c r="EY38" s="434"/>
      <c r="EZ38" s="434"/>
      <c r="FA38" s="434"/>
      <c r="FB38" s="434"/>
      <c r="FC38" s="434"/>
      <c r="FD38" s="434"/>
      <c r="FE38" s="434"/>
      <c r="FF38" s="434"/>
      <c r="FG38" s="434"/>
      <c r="FH38" s="434"/>
      <c r="FI38" s="434"/>
      <c r="FJ38" s="434"/>
      <c r="FK38" s="434"/>
      <c r="FL38" s="434"/>
      <c r="FM38" s="434"/>
      <c r="FN38" s="434"/>
      <c r="FO38" s="434"/>
      <c r="FP38" s="434"/>
      <c r="FQ38" s="434"/>
      <c r="FR38" s="434"/>
      <c r="FS38" s="434"/>
      <c r="FT38" s="434"/>
      <c r="FU38" s="434"/>
      <c r="FV38" s="434"/>
      <c r="FW38" s="434"/>
      <c r="FX38" s="434"/>
      <c r="FY38" s="434"/>
      <c r="FZ38" s="434"/>
      <c r="GA38" s="434"/>
      <c r="GB38" s="434"/>
      <c r="GC38" s="434"/>
      <c r="GD38" s="434"/>
      <c r="GE38" s="434"/>
      <c r="GF38" s="434"/>
    </row>
    <row r="39" spans="3:188" x14ac:dyDescent="0.2">
      <c r="C39" s="434"/>
      <c r="D39" s="434"/>
      <c r="E39" s="434"/>
      <c r="F39" s="434"/>
      <c r="G39" s="434"/>
      <c r="H39" s="434"/>
      <c r="I39" s="434"/>
      <c r="J39" s="434"/>
      <c r="K39" s="434"/>
      <c r="L39" s="434"/>
      <c r="M39" s="434"/>
      <c r="N39" s="434"/>
      <c r="O39" s="434"/>
      <c r="P39" s="434"/>
      <c r="Q39" s="434"/>
      <c r="R39" s="434"/>
      <c r="S39" s="434"/>
      <c r="T39" s="434"/>
      <c r="U39" s="434"/>
      <c r="V39" s="434"/>
      <c r="W39" s="434"/>
      <c r="X39" s="434"/>
      <c r="Y39" s="434"/>
      <c r="Z39" s="434"/>
      <c r="AA39" s="434"/>
      <c r="AB39" s="434"/>
      <c r="AC39" s="434"/>
      <c r="AD39" s="434"/>
      <c r="AE39" s="434"/>
      <c r="AF39" s="434"/>
      <c r="AG39" s="434"/>
      <c r="AH39" s="434"/>
      <c r="AI39" s="434"/>
      <c r="AJ39" s="434"/>
      <c r="AK39" s="434"/>
      <c r="AL39" s="434"/>
      <c r="AM39" s="434"/>
      <c r="AN39" s="434"/>
      <c r="AO39" s="434"/>
      <c r="AP39" s="434"/>
      <c r="AQ39" s="434"/>
      <c r="AR39" s="434"/>
      <c r="AS39" s="434"/>
      <c r="AT39" s="434"/>
      <c r="AU39" s="434"/>
      <c r="AV39" s="434"/>
      <c r="AW39" s="434"/>
      <c r="AX39" s="434"/>
      <c r="AY39" s="434"/>
      <c r="AZ39" s="434"/>
      <c r="BA39" s="434"/>
      <c r="BB39" s="434"/>
      <c r="BC39" s="434"/>
      <c r="BD39" s="434"/>
      <c r="BE39" s="434"/>
      <c r="BF39" s="434"/>
      <c r="BG39" s="434"/>
      <c r="BH39" s="434"/>
      <c r="BI39" s="434"/>
      <c r="BJ39" s="434"/>
      <c r="BK39" s="434"/>
      <c r="BL39" s="434"/>
      <c r="BM39" s="434"/>
      <c r="BN39" s="434"/>
      <c r="BO39" s="434"/>
      <c r="BP39" s="434"/>
      <c r="BQ39" s="434"/>
      <c r="BR39" s="434"/>
      <c r="BS39" s="434"/>
      <c r="BT39" s="434"/>
      <c r="BU39" s="434"/>
      <c r="BV39" s="434"/>
      <c r="BW39" s="434"/>
      <c r="BX39" s="434"/>
      <c r="BY39" s="434"/>
      <c r="BZ39" s="434"/>
      <c r="CA39" s="434"/>
      <c r="CB39" s="434"/>
      <c r="CC39" s="434"/>
      <c r="CD39" s="434"/>
      <c r="CE39" s="434"/>
      <c r="CF39" s="434"/>
      <c r="CG39" s="434"/>
      <c r="CH39" s="434"/>
      <c r="CI39" s="434"/>
      <c r="CJ39" s="434"/>
      <c r="CK39" s="434"/>
      <c r="CL39" s="434"/>
      <c r="CM39" s="434"/>
      <c r="CN39" s="434"/>
      <c r="CO39" s="434"/>
      <c r="CP39" s="434"/>
      <c r="CQ39" s="434"/>
      <c r="CR39" s="434"/>
      <c r="CS39" s="434"/>
      <c r="CT39" s="434"/>
      <c r="CU39" s="434"/>
      <c r="CV39" s="434"/>
      <c r="CW39" s="434"/>
      <c r="CX39" s="434"/>
      <c r="CY39" s="434"/>
      <c r="CZ39" s="434"/>
      <c r="DA39" s="434"/>
      <c r="DB39" s="434"/>
      <c r="DC39" s="434"/>
      <c r="DD39" s="434"/>
      <c r="DE39" s="434"/>
      <c r="DF39" s="434"/>
      <c r="DG39" s="434"/>
      <c r="DH39" s="434"/>
      <c r="DI39" s="434"/>
      <c r="DJ39" s="434"/>
      <c r="DK39" s="434"/>
      <c r="DL39" s="434"/>
      <c r="DM39" s="434"/>
      <c r="DN39" s="434"/>
      <c r="DO39" s="434"/>
      <c r="DP39" s="434"/>
      <c r="DQ39" s="434"/>
      <c r="DR39" s="434"/>
      <c r="DS39" s="434"/>
      <c r="DT39" s="434"/>
      <c r="DU39" s="434"/>
      <c r="DV39" s="434"/>
      <c r="DW39" s="434"/>
      <c r="DX39" s="434"/>
      <c r="DY39" s="434"/>
      <c r="DZ39" s="434"/>
      <c r="EA39" s="434"/>
      <c r="EB39" s="434"/>
      <c r="EC39" s="434"/>
      <c r="ED39" s="434"/>
      <c r="EE39" s="434"/>
      <c r="EF39" s="434"/>
      <c r="EG39" s="434"/>
      <c r="EH39" s="434"/>
      <c r="EI39" s="434"/>
      <c r="EJ39" s="434"/>
      <c r="EK39" s="434"/>
      <c r="EL39" s="434"/>
      <c r="EM39" s="434"/>
      <c r="EN39" s="434"/>
      <c r="EO39" s="434"/>
      <c r="EP39" s="434"/>
      <c r="EQ39" s="434"/>
      <c r="ER39" s="434"/>
      <c r="ES39" s="434"/>
      <c r="ET39" s="434"/>
      <c r="EU39" s="434"/>
      <c r="EV39" s="434"/>
      <c r="EW39" s="434"/>
      <c r="EX39" s="434"/>
      <c r="EY39" s="434"/>
      <c r="EZ39" s="434"/>
      <c r="FA39" s="434"/>
      <c r="FB39" s="434"/>
      <c r="FC39" s="434"/>
      <c r="FD39" s="434"/>
      <c r="FE39" s="434"/>
      <c r="FF39" s="434"/>
      <c r="FG39" s="434"/>
      <c r="FH39" s="434"/>
      <c r="FI39" s="434"/>
      <c r="FJ39" s="434"/>
      <c r="FK39" s="434"/>
      <c r="FL39" s="434"/>
      <c r="FM39" s="434"/>
      <c r="FN39" s="434"/>
      <c r="FO39" s="434"/>
      <c r="FP39" s="434"/>
      <c r="FQ39" s="434"/>
      <c r="FR39" s="434"/>
      <c r="FS39" s="434"/>
      <c r="FT39" s="434"/>
      <c r="FU39" s="434"/>
      <c r="FV39" s="434"/>
      <c r="FW39" s="434"/>
      <c r="FX39" s="434"/>
      <c r="FY39" s="434"/>
      <c r="FZ39" s="434"/>
      <c r="GA39" s="434"/>
      <c r="GB39" s="434"/>
      <c r="GC39" s="434"/>
      <c r="GD39" s="434"/>
      <c r="GE39" s="434"/>
      <c r="GF39" s="434"/>
    </row>
    <row r="40" spans="3:188" x14ac:dyDescent="0.2">
      <c r="C40" s="434"/>
      <c r="D40" s="434"/>
      <c r="E40" s="434"/>
      <c r="F40" s="434"/>
      <c r="G40" s="434"/>
      <c r="H40" s="434"/>
      <c r="I40" s="434"/>
      <c r="J40" s="434"/>
      <c r="K40" s="434"/>
      <c r="L40" s="434"/>
      <c r="M40" s="434"/>
      <c r="N40" s="434"/>
      <c r="O40" s="434"/>
      <c r="P40" s="434"/>
      <c r="Q40" s="434"/>
      <c r="R40" s="434"/>
      <c r="S40" s="434"/>
      <c r="T40" s="434"/>
      <c r="U40" s="434"/>
      <c r="V40" s="434"/>
      <c r="W40" s="434"/>
      <c r="X40" s="434"/>
      <c r="Y40" s="434"/>
      <c r="Z40" s="434"/>
      <c r="AA40" s="434"/>
      <c r="AB40" s="434"/>
      <c r="AC40" s="434"/>
      <c r="AD40" s="434"/>
      <c r="AE40" s="434"/>
      <c r="AF40" s="434"/>
      <c r="AG40" s="434"/>
      <c r="AH40" s="434"/>
      <c r="AI40" s="434"/>
      <c r="AJ40" s="434"/>
      <c r="AK40" s="434"/>
      <c r="AL40" s="434"/>
      <c r="AM40" s="434"/>
      <c r="AN40" s="434"/>
      <c r="AO40" s="434"/>
      <c r="AP40" s="434"/>
      <c r="AQ40" s="434"/>
      <c r="AR40" s="434"/>
      <c r="AS40" s="434"/>
      <c r="AT40" s="434"/>
      <c r="AU40" s="434"/>
      <c r="AV40" s="434"/>
      <c r="AW40" s="434"/>
      <c r="AX40" s="434"/>
      <c r="AY40" s="434"/>
      <c r="AZ40" s="434"/>
      <c r="BA40" s="434"/>
      <c r="BB40" s="434"/>
      <c r="BC40" s="434"/>
      <c r="BD40" s="434"/>
      <c r="BE40" s="434"/>
      <c r="BF40" s="434"/>
      <c r="BG40" s="434"/>
      <c r="BH40" s="434"/>
      <c r="BI40" s="434"/>
      <c r="BJ40" s="434"/>
      <c r="BK40" s="434"/>
      <c r="BL40" s="434"/>
      <c r="BM40" s="434"/>
      <c r="BN40" s="434"/>
      <c r="BO40" s="434"/>
      <c r="BP40" s="434"/>
      <c r="BQ40" s="434"/>
      <c r="BR40" s="434"/>
      <c r="BS40" s="434"/>
      <c r="BT40" s="434"/>
      <c r="BU40" s="434"/>
      <c r="BV40" s="434"/>
      <c r="BW40" s="434"/>
      <c r="BX40" s="434"/>
      <c r="BY40" s="434"/>
      <c r="BZ40" s="434"/>
      <c r="CA40" s="434"/>
      <c r="CB40" s="434"/>
      <c r="CC40" s="434"/>
      <c r="CD40" s="434"/>
      <c r="CE40" s="434"/>
      <c r="CF40" s="434"/>
      <c r="CG40" s="434"/>
      <c r="CH40" s="434"/>
      <c r="CI40" s="434"/>
      <c r="CJ40" s="434"/>
      <c r="CK40" s="434"/>
      <c r="CL40" s="434"/>
      <c r="CM40" s="434"/>
      <c r="CN40" s="434"/>
      <c r="CO40" s="434"/>
      <c r="CP40" s="434"/>
      <c r="CQ40" s="434"/>
      <c r="CR40" s="434"/>
      <c r="CS40" s="434"/>
      <c r="CT40" s="434"/>
      <c r="CU40" s="434"/>
      <c r="CV40" s="434"/>
      <c r="CW40" s="434"/>
      <c r="CX40" s="434"/>
      <c r="CY40" s="434"/>
      <c r="CZ40" s="434"/>
      <c r="DA40" s="434"/>
      <c r="DB40" s="434"/>
      <c r="DC40" s="434"/>
      <c r="DD40" s="434"/>
      <c r="DE40" s="434"/>
      <c r="DF40" s="434"/>
      <c r="DG40" s="434"/>
      <c r="DH40" s="434"/>
      <c r="DI40" s="434"/>
      <c r="DJ40" s="434"/>
      <c r="DK40" s="434"/>
      <c r="DL40" s="434"/>
      <c r="DM40" s="434"/>
      <c r="DN40" s="434"/>
      <c r="DO40" s="434"/>
      <c r="DP40" s="434"/>
      <c r="DQ40" s="434"/>
      <c r="DR40" s="434"/>
      <c r="DS40" s="434"/>
      <c r="DT40" s="434"/>
      <c r="DU40" s="434"/>
      <c r="DV40" s="434"/>
      <c r="DW40" s="434"/>
      <c r="DX40" s="434"/>
      <c r="DY40" s="434"/>
      <c r="DZ40" s="434"/>
      <c r="EA40" s="434"/>
      <c r="EB40" s="434"/>
      <c r="EC40" s="434"/>
      <c r="ED40" s="434"/>
      <c r="EE40" s="434"/>
      <c r="EF40" s="434"/>
      <c r="EG40" s="434"/>
      <c r="EH40" s="434"/>
      <c r="EI40" s="434"/>
      <c r="EJ40" s="434"/>
      <c r="EK40" s="434"/>
      <c r="EL40" s="434"/>
      <c r="EM40" s="434"/>
      <c r="EN40" s="434"/>
      <c r="EO40" s="434"/>
      <c r="EP40" s="434"/>
      <c r="EQ40" s="434"/>
      <c r="ER40" s="434"/>
      <c r="ES40" s="434"/>
      <c r="ET40" s="434"/>
      <c r="EU40" s="434"/>
      <c r="EV40" s="434"/>
      <c r="EW40" s="434"/>
      <c r="EX40" s="434"/>
      <c r="EY40" s="434"/>
      <c r="EZ40" s="434"/>
      <c r="FA40" s="434"/>
      <c r="FB40" s="434"/>
      <c r="FC40" s="434"/>
      <c r="FD40" s="434"/>
      <c r="FE40" s="434"/>
      <c r="FF40" s="434"/>
      <c r="FG40" s="434"/>
      <c r="FH40" s="434"/>
      <c r="FI40" s="434"/>
      <c r="FJ40" s="434"/>
      <c r="FK40" s="434"/>
      <c r="FL40" s="434"/>
      <c r="FM40" s="434"/>
      <c r="FN40" s="434"/>
      <c r="FO40" s="434"/>
      <c r="FP40" s="434"/>
      <c r="FQ40" s="434"/>
      <c r="FR40" s="434"/>
      <c r="FS40" s="434"/>
      <c r="FT40" s="434"/>
      <c r="FU40" s="434"/>
      <c r="FV40" s="434"/>
      <c r="FW40" s="434"/>
      <c r="FX40" s="434"/>
      <c r="FY40" s="434"/>
      <c r="FZ40" s="434"/>
      <c r="GA40" s="434"/>
      <c r="GB40" s="434"/>
      <c r="GC40" s="434"/>
      <c r="GD40" s="434"/>
      <c r="GE40" s="434"/>
      <c r="GF40" s="434"/>
    </row>
    <row r="41" spans="3:188" x14ac:dyDescent="0.2">
      <c r="C41" s="434"/>
      <c r="D41" s="434"/>
      <c r="E41" s="434"/>
      <c r="F41" s="434"/>
      <c r="G41" s="434"/>
      <c r="H41" s="434"/>
      <c r="I41" s="434"/>
      <c r="J41" s="434"/>
      <c r="K41" s="434"/>
      <c r="L41" s="434"/>
      <c r="M41" s="434"/>
      <c r="N41" s="434"/>
      <c r="O41" s="434"/>
      <c r="P41" s="434"/>
      <c r="Q41" s="434"/>
      <c r="R41" s="434"/>
      <c r="S41" s="434"/>
      <c r="T41" s="434"/>
      <c r="U41" s="434"/>
      <c r="V41" s="434"/>
      <c r="W41" s="434"/>
      <c r="X41" s="434"/>
      <c r="Y41" s="434"/>
      <c r="Z41" s="434"/>
      <c r="AA41" s="434"/>
      <c r="AB41" s="434"/>
      <c r="AC41" s="434"/>
      <c r="AD41" s="434"/>
      <c r="AE41" s="434"/>
      <c r="AF41" s="434"/>
      <c r="AG41" s="434"/>
      <c r="AH41" s="434"/>
      <c r="AI41" s="434"/>
      <c r="AJ41" s="434"/>
      <c r="AK41" s="434"/>
      <c r="AL41" s="434"/>
      <c r="AM41" s="434"/>
      <c r="AN41" s="434"/>
      <c r="AO41" s="434"/>
      <c r="AP41" s="434"/>
      <c r="AQ41" s="434"/>
      <c r="AR41" s="434"/>
      <c r="AS41" s="434"/>
      <c r="AT41" s="434"/>
      <c r="AU41" s="434"/>
      <c r="AV41" s="434"/>
      <c r="AW41" s="434"/>
      <c r="AX41" s="434"/>
      <c r="AY41" s="434"/>
      <c r="AZ41" s="434"/>
      <c r="BA41" s="434"/>
      <c r="BB41" s="434"/>
      <c r="BC41" s="434"/>
      <c r="BD41" s="434"/>
      <c r="BE41" s="434"/>
      <c r="BF41" s="434"/>
      <c r="BG41" s="434"/>
      <c r="BH41" s="434"/>
      <c r="BI41" s="434"/>
      <c r="BJ41" s="434"/>
      <c r="BK41" s="434"/>
      <c r="BL41" s="434"/>
      <c r="BM41" s="434"/>
      <c r="BN41" s="434"/>
      <c r="BO41" s="434"/>
      <c r="BP41" s="434"/>
      <c r="BQ41" s="434"/>
      <c r="BR41" s="434"/>
      <c r="BS41" s="434"/>
      <c r="BT41" s="434"/>
      <c r="BU41" s="434"/>
      <c r="BV41" s="434"/>
      <c r="BW41" s="434"/>
      <c r="BX41" s="434"/>
      <c r="BY41" s="434"/>
      <c r="BZ41" s="434"/>
      <c r="CA41" s="434"/>
      <c r="CB41" s="434"/>
      <c r="CC41" s="434"/>
      <c r="CD41" s="434"/>
      <c r="CE41" s="434"/>
      <c r="CF41" s="434"/>
      <c r="CG41" s="434"/>
      <c r="CH41" s="434"/>
      <c r="CI41" s="434"/>
      <c r="CJ41" s="434"/>
      <c r="CK41" s="434"/>
      <c r="CL41" s="434"/>
      <c r="CM41" s="434"/>
      <c r="CN41" s="434"/>
      <c r="CO41" s="434"/>
      <c r="CP41" s="434"/>
      <c r="CQ41" s="434"/>
      <c r="CR41" s="434"/>
      <c r="CS41" s="434"/>
      <c r="CT41" s="434"/>
      <c r="CU41" s="434"/>
      <c r="CV41" s="434"/>
      <c r="CW41" s="434"/>
      <c r="CX41" s="434"/>
      <c r="CY41" s="434"/>
      <c r="CZ41" s="434"/>
      <c r="DA41" s="434"/>
      <c r="DB41" s="434"/>
      <c r="DC41" s="434"/>
      <c r="DD41" s="434"/>
      <c r="DE41" s="434"/>
      <c r="DF41" s="434"/>
      <c r="DG41" s="434"/>
      <c r="DH41" s="434"/>
      <c r="DI41" s="434"/>
      <c r="DJ41" s="434"/>
      <c r="DK41" s="434"/>
      <c r="DL41" s="434"/>
      <c r="DM41" s="434"/>
      <c r="DN41" s="434"/>
      <c r="DO41" s="434"/>
      <c r="DP41" s="434"/>
      <c r="DQ41" s="434"/>
      <c r="DR41" s="434"/>
      <c r="DS41" s="434"/>
      <c r="DT41" s="434"/>
      <c r="DU41" s="434"/>
      <c r="DV41" s="434"/>
      <c r="DW41" s="434"/>
      <c r="DX41" s="434"/>
      <c r="DY41" s="434"/>
      <c r="DZ41" s="434"/>
      <c r="EA41" s="434"/>
      <c r="EB41" s="434"/>
      <c r="EC41" s="434"/>
      <c r="ED41" s="434"/>
      <c r="EE41" s="434"/>
      <c r="EF41" s="434"/>
      <c r="EG41" s="434"/>
      <c r="EH41" s="434"/>
      <c r="EI41" s="434"/>
      <c r="EJ41" s="434"/>
      <c r="EK41" s="434"/>
      <c r="EL41" s="434"/>
      <c r="EM41" s="434"/>
      <c r="EN41" s="434"/>
      <c r="EO41" s="434"/>
      <c r="EP41" s="434"/>
      <c r="EQ41" s="434"/>
      <c r="ER41" s="434"/>
      <c r="ES41" s="434"/>
      <c r="ET41" s="434"/>
      <c r="EU41" s="434"/>
      <c r="EV41" s="434"/>
      <c r="EW41" s="434"/>
      <c r="EX41" s="434"/>
      <c r="EY41" s="434"/>
      <c r="EZ41" s="434"/>
      <c r="FA41" s="434"/>
      <c r="FB41" s="434"/>
      <c r="FC41" s="434"/>
      <c r="FD41" s="434"/>
      <c r="FE41" s="434"/>
      <c r="FF41" s="434"/>
      <c r="FG41" s="434"/>
      <c r="FH41" s="434"/>
      <c r="FI41" s="434"/>
      <c r="FJ41" s="434"/>
      <c r="FK41" s="434"/>
      <c r="FL41" s="434"/>
      <c r="FM41" s="434"/>
      <c r="FN41" s="434"/>
      <c r="FO41" s="434"/>
      <c r="FP41" s="434"/>
      <c r="FQ41" s="434"/>
      <c r="FR41" s="434"/>
      <c r="FS41" s="434"/>
      <c r="FT41" s="434"/>
      <c r="FU41" s="434"/>
      <c r="FV41" s="434"/>
      <c r="FW41" s="434"/>
      <c r="FX41" s="434"/>
      <c r="FY41" s="434"/>
      <c r="FZ41" s="434"/>
      <c r="GA41" s="434"/>
      <c r="GB41" s="434"/>
      <c r="GC41" s="434"/>
      <c r="GD41" s="434"/>
      <c r="GE41" s="434"/>
      <c r="GF41" s="434"/>
    </row>
    <row r="42" spans="3:188" x14ac:dyDescent="0.2">
      <c r="C42" s="441"/>
      <c r="D42" s="441"/>
      <c r="E42" s="441"/>
      <c r="F42" s="441"/>
      <c r="G42" s="441"/>
      <c r="H42" s="441"/>
      <c r="I42" s="441"/>
      <c r="J42" s="441"/>
      <c r="K42" s="441"/>
      <c r="L42" s="441"/>
      <c r="M42" s="441"/>
      <c r="N42" s="441"/>
      <c r="O42" s="441"/>
      <c r="P42" s="441"/>
      <c r="Q42" s="441"/>
      <c r="R42" s="441"/>
      <c r="S42" s="441"/>
      <c r="T42" s="441"/>
      <c r="U42" s="441"/>
      <c r="V42" s="441"/>
      <c r="W42" s="441"/>
      <c r="X42" s="441"/>
      <c r="Y42" s="441"/>
      <c r="Z42" s="441"/>
      <c r="AA42" s="441"/>
      <c r="AB42" s="441"/>
      <c r="AC42" s="441"/>
      <c r="AD42" s="441"/>
      <c r="AE42" s="441"/>
      <c r="AF42" s="441"/>
      <c r="AG42" s="441"/>
      <c r="AH42" s="441"/>
      <c r="AI42" s="441"/>
      <c r="AJ42" s="441"/>
      <c r="AK42" s="441"/>
      <c r="AL42" s="441"/>
      <c r="AM42" s="441"/>
      <c r="AN42" s="441"/>
      <c r="AO42" s="441"/>
      <c r="AP42" s="441"/>
      <c r="AQ42" s="441"/>
      <c r="AR42" s="441"/>
      <c r="AS42" s="441"/>
      <c r="AT42" s="441"/>
      <c r="AU42" s="441"/>
      <c r="AV42" s="441"/>
      <c r="AW42" s="441"/>
      <c r="AX42" s="441"/>
      <c r="AY42" s="441"/>
      <c r="AZ42" s="441"/>
      <c r="BA42" s="441"/>
      <c r="BB42" s="441"/>
      <c r="BC42" s="441"/>
      <c r="BD42" s="441"/>
      <c r="BE42" s="441"/>
      <c r="BF42" s="441"/>
      <c r="BG42" s="441"/>
      <c r="BH42" s="441"/>
      <c r="BI42" s="441"/>
      <c r="BJ42" s="441"/>
      <c r="BK42" s="441"/>
      <c r="BL42" s="441"/>
      <c r="BM42" s="441"/>
      <c r="BN42" s="441"/>
      <c r="BO42" s="441"/>
      <c r="BP42" s="441"/>
      <c r="BQ42" s="441"/>
      <c r="BR42" s="441"/>
      <c r="BS42" s="441"/>
      <c r="BT42" s="441"/>
      <c r="BU42" s="441"/>
      <c r="BV42" s="441"/>
      <c r="BW42" s="441"/>
      <c r="BX42" s="441"/>
      <c r="BY42" s="441"/>
      <c r="BZ42" s="441"/>
      <c r="CA42" s="441"/>
      <c r="CB42" s="441"/>
      <c r="CC42" s="441"/>
      <c r="CD42" s="441"/>
      <c r="CE42" s="441"/>
      <c r="CF42" s="441"/>
      <c r="CG42" s="441"/>
      <c r="CH42" s="441"/>
      <c r="CI42" s="441"/>
      <c r="CJ42" s="441"/>
      <c r="CK42" s="441"/>
      <c r="CL42" s="441"/>
      <c r="CM42" s="441"/>
      <c r="CN42" s="441"/>
      <c r="CO42" s="441"/>
      <c r="CP42" s="441"/>
      <c r="CQ42" s="441"/>
      <c r="CR42" s="441"/>
      <c r="CS42" s="441"/>
      <c r="CT42" s="441"/>
      <c r="CU42" s="441"/>
      <c r="CV42" s="441"/>
      <c r="CW42" s="441"/>
      <c r="CX42" s="441"/>
      <c r="CY42" s="441"/>
      <c r="CZ42" s="441"/>
      <c r="DA42" s="441"/>
      <c r="DB42" s="441"/>
      <c r="DC42" s="441"/>
      <c r="DD42" s="441"/>
      <c r="DE42" s="441"/>
      <c r="DF42" s="441"/>
      <c r="DG42" s="441"/>
      <c r="DH42" s="441"/>
      <c r="DI42" s="441"/>
      <c r="DJ42" s="441"/>
      <c r="DK42" s="441"/>
      <c r="DL42" s="441"/>
      <c r="DM42" s="441"/>
      <c r="DN42" s="441"/>
      <c r="DO42" s="441"/>
      <c r="DP42" s="441"/>
      <c r="DQ42" s="441"/>
      <c r="DR42" s="441"/>
      <c r="DS42" s="441"/>
      <c r="DT42" s="441"/>
      <c r="DU42" s="441"/>
      <c r="DV42" s="441"/>
      <c r="DW42" s="441"/>
      <c r="DX42" s="441"/>
      <c r="DY42" s="441"/>
      <c r="DZ42" s="441"/>
      <c r="EA42" s="441"/>
      <c r="EB42" s="441"/>
      <c r="EC42" s="441"/>
      <c r="ED42" s="441"/>
      <c r="EE42" s="441"/>
      <c r="EF42" s="441"/>
      <c r="EG42" s="441"/>
      <c r="EH42" s="441"/>
      <c r="EI42" s="441"/>
      <c r="EJ42" s="441"/>
      <c r="EK42" s="441"/>
      <c r="EL42" s="441"/>
      <c r="EM42" s="441"/>
      <c r="EN42" s="441"/>
      <c r="EO42" s="441"/>
      <c r="EP42" s="441"/>
      <c r="EQ42" s="441"/>
      <c r="ER42" s="441"/>
      <c r="ES42" s="441"/>
      <c r="ET42" s="441"/>
      <c r="EU42" s="441"/>
      <c r="EV42" s="441"/>
      <c r="EW42" s="441"/>
      <c r="EX42" s="441"/>
      <c r="EY42" s="441"/>
      <c r="EZ42" s="441"/>
      <c r="FA42" s="441"/>
      <c r="FB42" s="441"/>
      <c r="FC42" s="441"/>
      <c r="FD42" s="441"/>
      <c r="FE42" s="441"/>
      <c r="FF42" s="441"/>
      <c r="FG42" s="441"/>
      <c r="FH42" s="441"/>
      <c r="FI42" s="441"/>
      <c r="FJ42" s="441"/>
      <c r="FK42" s="441"/>
      <c r="FL42" s="441"/>
      <c r="FM42" s="441"/>
      <c r="FN42" s="441"/>
      <c r="FO42" s="441"/>
      <c r="FP42" s="441"/>
      <c r="FQ42" s="441"/>
      <c r="FR42" s="441"/>
      <c r="FS42" s="441"/>
      <c r="FT42" s="441"/>
      <c r="FU42" s="441"/>
      <c r="FV42" s="441"/>
      <c r="FW42" s="441"/>
      <c r="FX42" s="441"/>
      <c r="FY42" s="441"/>
      <c r="FZ42" s="441"/>
      <c r="GA42" s="441"/>
      <c r="GB42" s="441"/>
      <c r="GC42" s="441"/>
      <c r="GD42" s="441"/>
      <c r="GE42" s="441"/>
      <c r="GF42" s="441"/>
    </row>
    <row r="43" spans="3:188" x14ac:dyDescent="0.2">
      <c r="C43" s="434"/>
      <c r="D43" s="434"/>
      <c r="E43" s="434"/>
      <c r="F43" s="434"/>
      <c r="G43" s="434"/>
      <c r="H43" s="434"/>
      <c r="I43" s="434"/>
      <c r="J43" s="434"/>
      <c r="K43" s="434"/>
      <c r="L43" s="434"/>
      <c r="M43" s="434"/>
      <c r="N43" s="434"/>
      <c r="O43" s="434"/>
      <c r="P43" s="434"/>
      <c r="Q43" s="434"/>
      <c r="R43" s="434"/>
      <c r="S43" s="434"/>
      <c r="T43" s="434"/>
      <c r="U43" s="434"/>
      <c r="V43" s="434"/>
      <c r="W43" s="434"/>
      <c r="X43" s="434"/>
      <c r="Y43" s="434"/>
      <c r="Z43" s="434"/>
      <c r="AA43" s="434"/>
      <c r="AB43" s="434"/>
      <c r="AC43" s="434"/>
      <c r="AD43" s="434"/>
      <c r="AE43" s="434"/>
      <c r="AF43" s="434"/>
      <c r="AG43" s="434"/>
      <c r="AH43" s="434"/>
      <c r="AI43" s="434"/>
      <c r="AJ43" s="434"/>
      <c r="AK43" s="434"/>
      <c r="AL43" s="434"/>
      <c r="AM43" s="434"/>
      <c r="AN43" s="434"/>
      <c r="AO43" s="434"/>
      <c r="AP43" s="434"/>
      <c r="AQ43" s="434"/>
      <c r="AR43" s="434"/>
      <c r="AS43" s="434"/>
      <c r="AT43" s="434"/>
      <c r="AU43" s="434"/>
      <c r="AV43" s="434"/>
      <c r="AW43" s="434"/>
      <c r="AX43" s="434"/>
      <c r="AY43" s="434"/>
      <c r="AZ43" s="434"/>
      <c r="BA43" s="434"/>
      <c r="BB43" s="434"/>
      <c r="BC43" s="434"/>
      <c r="BD43" s="434"/>
      <c r="BE43" s="434"/>
      <c r="BF43" s="434"/>
      <c r="BG43" s="434"/>
      <c r="BH43" s="434"/>
      <c r="BI43" s="434"/>
      <c r="BJ43" s="434"/>
      <c r="BK43" s="434"/>
      <c r="BL43" s="434"/>
      <c r="BM43" s="434"/>
      <c r="BN43" s="434"/>
      <c r="BO43" s="434"/>
      <c r="BP43" s="434"/>
      <c r="BQ43" s="434"/>
      <c r="BR43" s="434"/>
      <c r="BS43" s="434"/>
      <c r="BT43" s="434"/>
      <c r="BU43" s="434"/>
      <c r="BV43" s="434"/>
      <c r="BW43" s="434"/>
      <c r="BX43" s="434"/>
      <c r="BY43" s="434"/>
      <c r="BZ43" s="434"/>
      <c r="CA43" s="434"/>
      <c r="CB43" s="434"/>
      <c r="CC43" s="434"/>
      <c r="CD43" s="434"/>
      <c r="CE43" s="434"/>
      <c r="CF43" s="434"/>
      <c r="CG43" s="434"/>
      <c r="CH43" s="434"/>
      <c r="CI43" s="434"/>
      <c r="CJ43" s="434"/>
      <c r="CK43" s="434"/>
      <c r="CL43" s="434"/>
      <c r="CM43" s="434"/>
      <c r="CN43" s="434"/>
      <c r="CO43" s="434"/>
      <c r="CP43" s="434"/>
      <c r="CQ43" s="434"/>
      <c r="CR43" s="434"/>
      <c r="CS43" s="434"/>
      <c r="CT43" s="434"/>
      <c r="CU43" s="434"/>
      <c r="CV43" s="434"/>
      <c r="CW43" s="434"/>
      <c r="CX43" s="434"/>
      <c r="CY43" s="434"/>
      <c r="CZ43" s="434"/>
      <c r="DA43" s="434"/>
      <c r="DB43" s="434"/>
      <c r="DC43" s="434"/>
      <c r="DD43" s="434"/>
      <c r="DE43" s="434"/>
      <c r="DF43" s="434"/>
      <c r="DG43" s="434"/>
      <c r="DH43" s="434"/>
      <c r="DI43" s="434"/>
      <c r="DJ43" s="434"/>
      <c r="DK43" s="434"/>
      <c r="DL43" s="434"/>
      <c r="DM43" s="434"/>
      <c r="DN43" s="434"/>
      <c r="DO43" s="434"/>
      <c r="DP43" s="434"/>
      <c r="DQ43" s="434"/>
      <c r="DR43" s="434"/>
      <c r="DS43" s="434"/>
      <c r="DT43" s="434"/>
      <c r="DU43" s="434"/>
      <c r="DV43" s="434"/>
      <c r="DW43" s="434"/>
      <c r="DX43" s="434"/>
      <c r="DY43" s="434"/>
      <c r="DZ43" s="434"/>
      <c r="EA43" s="434"/>
      <c r="EB43" s="434"/>
      <c r="EC43" s="434"/>
      <c r="ED43" s="434"/>
      <c r="EE43" s="434"/>
      <c r="EF43" s="434"/>
      <c r="EG43" s="434"/>
      <c r="EH43" s="434"/>
      <c r="EI43" s="434"/>
      <c r="EJ43" s="434"/>
      <c r="EK43" s="434"/>
      <c r="EL43" s="434"/>
      <c r="EM43" s="434"/>
      <c r="EN43" s="434"/>
      <c r="EO43" s="434"/>
      <c r="EP43" s="434"/>
      <c r="EQ43" s="434"/>
      <c r="ER43" s="434"/>
      <c r="ES43" s="434"/>
      <c r="ET43" s="434"/>
      <c r="EU43" s="434"/>
      <c r="EV43" s="434"/>
      <c r="EW43" s="434"/>
      <c r="EX43" s="434"/>
      <c r="EY43" s="434"/>
      <c r="EZ43" s="434"/>
      <c r="FA43" s="434"/>
      <c r="FB43" s="434"/>
      <c r="FC43" s="434"/>
      <c r="FD43" s="434"/>
      <c r="FE43" s="434"/>
      <c r="FF43" s="434"/>
      <c r="FG43" s="434"/>
      <c r="FH43" s="434"/>
      <c r="FI43" s="434"/>
      <c r="FJ43" s="434"/>
      <c r="FK43" s="434"/>
      <c r="FL43" s="434"/>
      <c r="FM43" s="434"/>
      <c r="FN43" s="434"/>
      <c r="FO43" s="434"/>
      <c r="FP43" s="434"/>
      <c r="FQ43" s="434"/>
      <c r="FR43" s="434"/>
      <c r="FS43" s="434"/>
      <c r="FT43" s="434"/>
      <c r="FU43" s="434"/>
      <c r="FV43" s="434"/>
      <c r="FW43" s="434"/>
      <c r="FX43" s="434"/>
      <c r="FY43" s="434"/>
      <c r="FZ43" s="434"/>
      <c r="GA43" s="434"/>
      <c r="GB43" s="434"/>
      <c r="GC43" s="434"/>
      <c r="GD43" s="434"/>
      <c r="GE43" s="434"/>
      <c r="GF43" s="434"/>
    </row>
    <row r="44" spans="3:188" x14ac:dyDescent="0.2">
      <c r="C44" s="434"/>
      <c r="D44" s="434"/>
      <c r="E44" s="434"/>
      <c r="F44" s="434"/>
      <c r="G44" s="434"/>
      <c r="H44" s="434"/>
      <c r="I44" s="434"/>
      <c r="J44" s="434"/>
      <c r="K44" s="434"/>
      <c r="L44" s="434"/>
      <c r="M44" s="434"/>
      <c r="N44" s="434"/>
      <c r="O44" s="434"/>
      <c r="P44" s="434"/>
      <c r="Q44" s="434"/>
      <c r="R44" s="434"/>
      <c r="S44" s="434"/>
      <c r="T44" s="434"/>
      <c r="U44" s="434"/>
      <c r="V44" s="434"/>
      <c r="W44" s="434"/>
      <c r="X44" s="434"/>
      <c r="Y44" s="434"/>
      <c r="Z44" s="434"/>
      <c r="AA44" s="434"/>
      <c r="AB44" s="434"/>
      <c r="AC44" s="434"/>
      <c r="AD44" s="434"/>
      <c r="AE44" s="434"/>
      <c r="AF44" s="434"/>
      <c r="AG44" s="434"/>
      <c r="AH44" s="434"/>
      <c r="AI44" s="434"/>
      <c r="AJ44" s="434"/>
      <c r="AK44" s="434"/>
      <c r="AL44" s="434"/>
      <c r="AM44" s="434"/>
      <c r="AN44" s="434"/>
      <c r="AO44" s="434"/>
      <c r="AP44" s="434"/>
      <c r="AQ44" s="434"/>
      <c r="AR44" s="434"/>
      <c r="AS44" s="434"/>
      <c r="AT44" s="434"/>
      <c r="AU44" s="434"/>
      <c r="AV44" s="434"/>
      <c r="AW44" s="434"/>
      <c r="AX44" s="434"/>
      <c r="AY44" s="434"/>
      <c r="AZ44" s="434"/>
      <c r="BA44" s="434"/>
      <c r="BB44" s="434"/>
      <c r="BC44" s="434"/>
      <c r="BD44" s="434"/>
      <c r="BE44" s="434"/>
      <c r="BF44" s="434"/>
      <c r="BG44" s="434"/>
      <c r="BH44" s="434"/>
      <c r="BI44" s="434"/>
      <c r="BJ44" s="434"/>
      <c r="BK44" s="434"/>
      <c r="BL44" s="434"/>
      <c r="BM44" s="434"/>
      <c r="BN44" s="434"/>
      <c r="BO44" s="434"/>
      <c r="BP44" s="434"/>
      <c r="BQ44" s="434"/>
      <c r="BR44" s="434"/>
      <c r="BS44" s="434"/>
      <c r="BT44" s="434"/>
      <c r="BU44" s="434"/>
      <c r="BV44" s="434"/>
      <c r="BW44" s="434"/>
      <c r="BX44" s="434"/>
      <c r="BY44" s="434"/>
      <c r="BZ44" s="434"/>
      <c r="CA44" s="434"/>
      <c r="CB44" s="434"/>
      <c r="CC44" s="434"/>
      <c r="CD44" s="434"/>
      <c r="CE44" s="434"/>
      <c r="CF44" s="434"/>
      <c r="CG44" s="434"/>
      <c r="CH44" s="434"/>
      <c r="CI44" s="434"/>
      <c r="CJ44" s="434"/>
      <c r="CK44" s="434"/>
      <c r="CL44" s="434"/>
      <c r="CM44" s="434"/>
      <c r="CN44" s="434"/>
      <c r="CO44" s="434"/>
      <c r="CP44" s="434"/>
      <c r="CQ44" s="434"/>
      <c r="CR44" s="434"/>
      <c r="CS44" s="434"/>
      <c r="CT44" s="434"/>
      <c r="CU44" s="434"/>
      <c r="CV44" s="434"/>
      <c r="CW44" s="434"/>
      <c r="CX44" s="434"/>
      <c r="CY44" s="434"/>
      <c r="CZ44" s="434"/>
      <c r="DA44" s="434"/>
      <c r="DB44" s="434"/>
      <c r="DC44" s="434"/>
      <c r="DD44" s="434"/>
      <c r="DE44" s="434"/>
      <c r="DF44" s="434"/>
      <c r="DG44" s="434"/>
      <c r="DH44" s="434"/>
      <c r="DI44" s="434"/>
      <c r="DJ44" s="434"/>
      <c r="DK44" s="434"/>
      <c r="DL44" s="434"/>
      <c r="DM44" s="434"/>
      <c r="DN44" s="434"/>
      <c r="DO44" s="434"/>
      <c r="DP44" s="434"/>
      <c r="DQ44" s="434"/>
      <c r="DR44" s="434"/>
      <c r="DS44" s="434"/>
      <c r="DT44" s="434"/>
      <c r="DU44" s="434"/>
      <c r="DV44" s="434"/>
      <c r="DW44" s="434"/>
      <c r="DX44" s="434"/>
      <c r="DY44" s="434"/>
      <c r="DZ44" s="434"/>
      <c r="EA44" s="434"/>
      <c r="EB44" s="434"/>
      <c r="EC44" s="434"/>
      <c r="ED44" s="434"/>
      <c r="EE44" s="434"/>
      <c r="EF44" s="434"/>
      <c r="EG44" s="434"/>
      <c r="EH44" s="434"/>
      <c r="EI44" s="434"/>
      <c r="EJ44" s="434"/>
      <c r="EK44" s="434"/>
      <c r="EL44" s="434"/>
      <c r="EM44" s="434"/>
      <c r="EN44" s="434"/>
      <c r="EO44" s="434"/>
      <c r="EP44" s="434"/>
      <c r="EQ44" s="434"/>
      <c r="ER44" s="434"/>
      <c r="ES44" s="434"/>
      <c r="ET44" s="434"/>
      <c r="EU44" s="434"/>
      <c r="EV44" s="434"/>
      <c r="EW44" s="434"/>
      <c r="EX44" s="434"/>
      <c r="EY44" s="434"/>
      <c r="EZ44" s="434"/>
      <c r="FA44" s="434"/>
      <c r="FB44" s="434"/>
      <c r="FC44" s="434"/>
      <c r="FD44" s="434"/>
      <c r="FE44" s="434"/>
      <c r="FF44" s="434"/>
      <c r="FG44" s="434"/>
      <c r="FH44" s="434"/>
      <c r="FI44" s="434"/>
      <c r="FJ44" s="434"/>
      <c r="FK44" s="434"/>
      <c r="FL44" s="434"/>
      <c r="FM44" s="434"/>
      <c r="FN44" s="434"/>
      <c r="FO44" s="434"/>
      <c r="FP44" s="434"/>
      <c r="FQ44" s="434"/>
      <c r="FR44" s="434"/>
      <c r="FS44" s="434"/>
      <c r="FT44" s="434"/>
      <c r="FU44" s="434"/>
      <c r="FV44" s="434"/>
      <c r="FW44" s="434"/>
      <c r="FX44" s="434"/>
      <c r="FY44" s="434"/>
      <c r="FZ44" s="434"/>
      <c r="GA44" s="434"/>
      <c r="GB44" s="434"/>
      <c r="GC44" s="434"/>
      <c r="GD44" s="434"/>
      <c r="GE44" s="434"/>
      <c r="GF44" s="434"/>
    </row>
    <row r="45" spans="3:188" x14ac:dyDescent="0.2">
      <c r="C45" s="441"/>
      <c r="D45" s="441"/>
      <c r="E45" s="441"/>
      <c r="F45" s="441"/>
      <c r="G45" s="441"/>
      <c r="H45" s="441"/>
      <c r="I45" s="441"/>
      <c r="J45" s="441"/>
      <c r="K45" s="441"/>
      <c r="L45" s="441"/>
      <c r="M45" s="441"/>
      <c r="N45" s="441"/>
      <c r="O45" s="441"/>
      <c r="P45" s="441"/>
      <c r="Q45" s="441"/>
      <c r="R45" s="441"/>
      <c r="S45" s="441"/>
      <c r="T45" s="441"/>
      <c r="U45" s="441"/>
      <c r="V45" s="441"/>
      <c r="W45" s="441"/>
      <c r="X45" s="441"/>
      <c r="Y45" s="441"/>
      <c r="Z45" s="441"/>
      <c r="AA45" s="441"/>
      <c r="AB45" s="441"/>
      <c r="AC45" s="441"/>
      <c r="AD45" s="441"/>
      <c r="AE45" s="441"/>
      <c r="AF45" s="441"/>
      <c r="AG45" s="441"/>
      <c r="AH45" s="441"/>
      <c r="AI45" s="441"/>
      <c r="AJ45" s="441"/>
      <c r="AK45" s="441"/>
      <c r="AL45" s="441"/>
      <c r="AM45" s="441"/>
      <c r="AN45" s="441"/>
      <c r="AO45" s="441"/>
      <c r="AP45" s="441"/>
      <c r="AQ45" s="441"/>
      <c r="AR45" s="441"/>
      <c r="AS45" s="441"/>
      <c r="AT45" s="441"/>
      <c r="AU45" s="441"/>
      <c r="AV45" s="441"/>
      <c r="AW45" s="441"/>
      <c r="AX45" s="441"/>
      <c r="AY45" s="441"/>
      <c r="AZ45" s="441"/>
      <c r="BA45" s="441"/>
      <c r="BB45" s="441"/>
      <c r="BC45" s="441"/>
      <c r="BD45" s="441"/>
      <c r="BE45" s="441"/>
      <c r="BF45" s="441"/>
      <c r="BG45" s="441"/>
      <c r="BH45" s="441"/>
      <c r="BI45" s="441"/>
      <c r="BJ45" s="441"/>
      <c r="BK45" s="441"/>
      <c r="BL45" s="441"/>
      <c r="BM45" s="441"/>
      <c r="BN45" s="441"/>
      <c r="BO45" s="441"/>
      <c r="BP45" s="441"/>
      <c r="BQ45" s="441"/>
      <c r="BR45" s="441"/>
      <c r="BS45" s="441"/>
      <c r="BT45" s="441"/>
      <c r="BU45" s="441"/>
      <c r="BV45" s="441"/>
      <c r="BW45" s="441"/>
      <c r="BX45" s="441"/>
      <c r="BY45" s="441"/>
      <c r="BZ45" s="441"/>
      <c r="CA45" s="441"/>
      <c r="CB45" s="441"/>
      <c r="CC45" s="441"/>
      <c r="CD45" s="441"/>
      <c r="CE45" s="441"/>
      <c r="CF45" s="441"/>
      <c r="CG45" s="441"/>
      <c r="CH45" s="441"/>
      <c r="CI45" s="441"/>
      <c r="CJ45" s="441"/>
      <c r="CK45" s="441"/>
      <c r="CL45" s="441"/>
      <c r="CM45" s="441"/>
      <c r="CN45" s="441"/>
      <c r="CO45" s="441"/>
      <c r="CP45" s="441"/>
      <c r="CQ45" s="441"/>
      <c r="CR45" s="441"/>
      <c r="CS45" s="441"/>
      <c r="CT45" s="441"/>
      <c r="CU45" s="441"/>
      <c r="CV45" s="441"/>
      <c r="CW45" s="441"/>
      <c r="CX45" s="441"/>
      <c r="CY45" s="441"/>
      <c r="CZ45" s="441"/>
      <c r="DA45" s="441"/>
      <c r="DB45" s="441"/>
      <c r="DC45" s="441"/>
      <c r="DD45" s="441"/>
      <c r="DE45" s="441"/>
      <c r="DF45" s="441"/>
      <c r="DG45" s="441"/>
      <c r="DH45" s="441"/>
      <c r="DI45" s="441"/>
      <c r="DJ45" s="441"/>
      <c r="DK45" s="441"/>
      <c r="DL45" s="441"/>
      <c r="DM45" s="441"/>
      <c r="DN45" s="441"/>
      <c r="DO45" s="441"/>
      <c r="DP45" s="441"/>
      <c r="DQ45" s="441"/>
      <c r="DR45" s="441"/>
      <c r="DS45" s="441"/>
      <c r="DT45" s="441"/>
      <c r="DU45" s="441"/>
      <c r="DV45" s="441"/>
      <c r="DW45" s="441"/>
      <c r="DX45" s="441"/>
      <c r="DY45" s="441"/>
      <c r="DZ45" s="441"/>
      <c r="EA45" s="441"/>
      <c r="EB45" s="441"/>
      <c r="EC45" s="441"/>
      <c r="ED45" s="441"/>
      <c r="EE45" s="441"/>
      <c r="EF45" s="441"/>
      <c r="EG45" s="441"/>
      <c r="EH45" s="441"/>
      <c r="EI45" s="441"/>
      <c r="EJ45" s="441"/>
      <c r="EK45" s="441"/>
      <c r="EL45" s="441"/>
      <c r="EM45" s="441"/>
      <c r="EN45" s="441"/>
      <c r="EO45" s="441"/>
      <c r="EP45" s="441"/>
      <c r="EQ45" s="441"/>
      <c r="ER45" s="441"/>
      <c r="ES45" s="441"/>
      <c r="ET45" s="441"/>
      <c r="EU45" s="441"/>
      <c r="EV45" s="441"/>
      <c r="EW45" s="441"/>
      <c r="EX45" s="441"/>
      <c r="EY45" s="441"/>
      <c r="EZ45" s="441"/>
      <c r="FA45" s="441"/>
      <c r="FB45" s="441"/>
      <c r="FC45" s="441"/>
      <c r="FD45" s="441"/>
      <c r="FE45" s="441"/>
      <c r="FF45" s="441"/>
      <c r="FG45" s="441"/>
      <c r="FH45" s="441"/>
      <c r="FI45" s="441"/>
      <c r="FJ45" s="441"/>
      <c r="FK45" s="441"/>
      <c r="FL45" s="441"/>
      <c r="FM45" s="441"/>
      <c r="FN45" s="441"/>
      <c r="FO45" s="441"/>
      <c r="FP45" s="441"/>
      <c r="FQ45" s="441"/>
      <c r="FR45" s="441"/>
      <c r="FS45" s="441"/>
      <c r="FT45" s="441"/>
      <c r="FU45" s="441"/>
      <c r="FV45" s="441"/>
      <c r="FW45" s="441"/>
      <c r="FX45" s="441"/>
      <c r="FY45" s="441"/>
      <c r="FZ45" s="441"/>
      <c r="GA45" s="441"/>
      <c r="GB45" s="441"/>
      <c r="GC45" s="441"/>
      <c r="GD45" s="441"/>
      <c r="GE45" s="441"/>
      <c r="GF45" s="441"/>
    </row>
    <row r="46" spans="3:188" x14ac:dyDescent="0.2">
      <c r="C46" s="434"/>
      <c r="D46" s="434"/>
      <c r="E46" s="434"/>
      <c r="F46" s="434"/>
      <c r="G46" s="434"/>
      <c r="H46" s="434"/>
      <c r="I46" s="434"/>
      <c r="J46" s="434"/>
      <c r="K46" s="434"/>
      <c r="L46" s="434"/>
      <c r="M46" s="434"/>
      <c r="N46" s="434"/>
      <c r="O46" s="434"/>
      <c r="P46" s="434"/>
      <c r="Q46" s="434"/>
      <c r="R46" s="434"/>
      <c r="S46" s="434"/>
      <c r="T46" s="434"/>
      <c r="U46" s="434"/>
      <c r="V46" s="434"/>
      <c r="W46" s="434"/>
      <c r="X46" s="434"/>
      <c r="Y46" s="434"/>
      <c r="Z46" s="434"/>
      <c r="AA46" s="434"/>
      <c r="AB46" s="434"/>
      <c r="AC46" s="434"/>
      <c r="AD46" s="434"/>
      <c r="AE46" s="434"/>
      <c r="AF46" s="434"/>
      <c r="AG46" s="434"/>
      <c r="AH46" s="434"/>
      <c r="AI46" s="434"/>
      <c r="AJ46" s="434"/>
      <c r="AK46" s="434"/>
      <c r="AL46" s="434"/>
      <c r="AM46" s="434"/>
      <c r="AN46" s="434"/>
      <c r="AO46" s="434"/>
      <c r="AP46" s="434"/>
      <c r="AQ46" s="434"/>
      <c r="AR46" s="434"/>
      <c r="AS46" s="434"/>
      <c r="AT46" s="434"/>
      <c r="AU46" s="434"/>
      <c r="AV46" s="434"/>
      <c r="AW46" s="434"/>
      <c r="AX46" s="434"/>
      <c r="AY46" s="434"/>
      <c r="AZ46" s="434"/>
      <c r="BA46" s="434"/>
      <c r="BB46" s="434"/>
      <c r="BC46" s="434"/>
      <c r="BD46" s="434"/>
      <c r="BE46" s="434"/>
      <c r="BF46" s="434"/>
      <c r="BG46" s="434"/>
      <c r="BH46" s="434"/>
      <c r="BI46" s="434"/>
      <c r="BJ46" s="434"/>
      <c r="BK46" s="434"/>
      <c r="BL46" s="434"/>
      <c r="BM46" s="434"/>
      <c r="BN46" s="434"/>
      <c r="BO46" s="434"/>
      <c r="BP46" s="434"/>
      <c r="BQ46" s="434"/>
      <c r="BR46" s="434"/>
      <c r="BS46" s="434"/>
      <c r="BT46" s="434"/>
      <c r="BU46" s="434"/>
      <c r="BV46" s="434"/>
      <c r="BW46" s="434"/>
      <c r="BX46" s="434"/>
      <c r="BY46" s="434"/>
      <c r="BZ46" s="434"/>
      <c r="CA46" s="434"/>
      <c r="CB46" s="434"/>
      <c r="CC46" s="434"/>
      <c r="CD46" s="434"/>
      <c r="CE46" s="434"/>
      <c r="CF46" s="434"/>
      <c r="CG46" s="434"/>
      <c r="CH46" s="434"/>
      <c r="CI46" s="434"/>
      <c r="CJ46" s="434"/>
      <c r="CK46" s="434"/>
      <c r="CL46" s="434"/>
      <c r="CM46" s="434"/>
      <c r="CN46" s="434"/>
      <c r="CO46" s="434"/>
      <c r="CP46" s="434"/>
      <c r="CQ46" s="434"/>
      <c r="CR46" s="434"/>
      <c r="CS46" s="434"/>
      <c r="CT46" s="434"/>
      <c r="CU46" s="434"/>
      <c r="CV46" s="434"/>
      <c r="CW46" s="434"/>
      <c r="CX46" s="434"/>
      <c r="CY46" s="434"/>
      <c r="CZ46" s="434"/>
      <c r="DA46" s="434"/>
      <c r="DB46" s="434"/>
      <c r="DC46" s="434"/>
      <c r="DD46" s="434"/>
      <c r="DE46" s="434"/>
      <c r="DF46" s="434"/>
      <c r="DG46" s="434"/>
      <c r="DH46" s="434"/>
      <c r="DI46" s="434"/>
      <c r="DJ46" s="434"/>
      <c r="DK46" s="434"/>
      <c r="DL46" s="434"/>
      <c r="DM46" s="434"/>
      <c r="DN46" s="434"/>
      <c r="DO46" s="434"/>
      <c r="DP46" s="434"/>
      <c r="DQ46" s="434"/>
      <c r="DR46" s="434"/>
      <c r="DS46" s="434"/>
      <c r="DT46" s="434"/>
      <c r="DU46" s="434"/>
      <c r="DV46" s="434"/>
      <c r="DW46" s="434"/>
      <c r="DX46" s="434"/>
      <c r="DY46" s="434"/>
      <c r="DZ46" s="434"/>
      <c r="EA46" s="434"/>
      <c r="EB46" s="434"/>
      <c r="EC46" s="434"/>
      <c r="ED46" s="434"/>
      <c r="EE46" s="434"/>
      <c r="EF46" s="434"/>
      <c r="EG46" s="434"/>
      <c r="EH46" s="434"/>
      <c r="EI46" s="434"/>
      <c r="EJ46" s="434"/>
      <c r="EK46" s="434"/>
      <c r="EL46" s="434"/>
      <c r="EM46" s="434"/>
      <c r="EN46" s="434"/>
      <c r="EO46" s="434"/>
      <c r="EP46" s="434"/>
      <c r="EQ46" s="434"/>
      <c r="ER46" s="434"/>
      <c r="ES46" s="434"/>
      <c r="ET46" s="434"/>
      <c r="EU46" s="434"/>
      <c r="EV46" s="434"/>
      <c r="EW46" s="434"/>
      <c r="EX46" s="434"/>
      <c r="EY46" s="434"/>
      <c r="EZ46" s="434"/>
      <c r="FA46" s="434"/>
      <c r="FB46" s="434"/>
      <c r="FC46" s="434"/>
      <c r="FD46" s="434"/>
      <c r="FE46" s="434"/>
      <c r="FF46" s="434"/>
      <c r="FG46" s="434"/>
      <c r="FH46" s="434"/>
      <c r="FI46" s="434"/>
      <c r="FJ46" s="434"/>
      <c r="FK46" s="434"/>
      <c r="FL46" s="434"/>
      <c r="FM46" s="434"/>
      <c r="FN46" s="434"/>
      <c r="FO46" s="434"/>
      <c r="FP46" s="434"/>
      <c r="FQ46" s="434"/>
      <c r="FR46" s="434"/>
      <c r="FS46" s="434"/>
      <c r="FT46" s="434"/>
      <c r="FU46" s="434"/>
      <c r="FV46" s="434"/>
      <c r="FW46" s="434"/>
      <c r="FX46" s="434"/>
      <c r="FY46" s="434"/>
      <c r="FZ46" s="434"/>
      <c r="GA46" s="434"/>
      <c r="GB46" s="434"/>
      <c r="GC46" s="434"/>
      <c r="GD46" s="434"/>
      <c r="GE46" s="434"/>
      <c r="GF46" s="434"/>
    </row>
    <row r="47" spans="3:188" x14ac:dyDescent="0.2">
      <c r="C47" s="434"/>
      <c r="D47" s="434"/>
      <c r="E47" s="434"/>
      <c r="F47" s="434"/>
      <c r="G47" s="434"/>
      <c r="H47" s="434"/>
      <c r="I47" s="434"/>
      <c r="J47" s="434"/>
      <c r="K47" s="434"/>
      <c r="L47" s="434"/>
      <c r="M47" s="434"/>
      <c r="N47" s="434"/>
      <c r="O47" s="434"/>
      <c r="P47" s="434"/>
      <c r="Q47" s="434"/>
      <c r="R47" s="434"/>
      <c r="S47" s="434"/>
      <c r="T47" s="434"/>
      <c r="U47" s="434"/>
      <c r="V47" s="434"/>
      <c r="W47" s="434"/>
      <c r="X47" s="434"/>
      <c r="Y47" s="434"/>
      <c r="Z47" s="434"/>
      <c r="AA47" s="434"/>
      <c r="AB47" s="434"/>
      <c r="AC47" s="434"/>
      <c r="AD47" s="434"/>
      <c r="AE47" s="434"/>
      <c r="AF47" s="434"/>
      <c r="AG47" s="434"/>
      <c r="AH47" s="434"/>
      <c r="AI47" s="434"/>
      <c r="AJ47" s="434"/>
      <c r="AK47" s="434"/>
      <c r="AL47" s="434"/>
      <c r="AM47" s="434"/>
      <c r="AN47" s="434"/>
      <c r="AO47" s="434"/>
      <c r="AP47" s="434"/>
      <c r="AQ47" s="434"/>
      <c r="AR47" s="434"/>
      <c r="AS47" s="434"/>
      <c r="AT47" s="434"/>
      <c r="AU47" s="434"/>
      <c r="AV47" s="434"/>
      <c r="AW47" s="434"/>
      <c r="AX47" s="434"/>
      <c r="AY47" s="434"/>
      <c r="AZ47" s="434"/>
      <c r="BA47" s="434"/>
      <c r="BB47" s="434"/>
      <c r="BC47" s="434"/>
      <c r="BD47" s="434"/>
      <c r="BE47" s="434"/>
      <c r="BF47" s="434"/>
      <c r="BG47" s="434"/>
      <c r="BH47" s="434"/>
      <c r="BI47" s="434"/>
      <c r="BJ47" s="434"/>
      <c r="BK47" s="434"/>
      <c r="BL47" s="434"/>
      <c r="BM47" s="434"/>
      <c r="BN47" s="434"/>
      <c r="BO47" s="434"/>
      <c r="BP47" s="434"/>
      <c r="BQ47" s="434"/>
      <c r="BR47" s="434"/>
      <c r="BS47" s="434"/>
      <c r="BT47" s="434"/>
      <c r="BU47" s="434"/>
      <c r="BV47" s="434"/>
      <c r="BW47" s="434"/>
      <c r="BX47" s="434"/>
      <c r="BY47" s="434"/>
      <c r="BZ47" s="434"/>
      <c r="CA47" s="434"/>
      <c r="CB47" s="434"/>
      <c r="CC47" s="434"/>
      <c r="CD47" s="434"/>
      <c r="CE47" s="434"/>
      <c r="CF47" s="434"/>
      <c r="CG47" s="434"/>
      <c r="CH47" s="434"/>
      <c r="CI47" s="434"/>
      <c r="CJ47" s="434"/>
      <c r="CK47" s="434"/>
      <c r="CL47" s="434"/>
      <c r="CM47" s="434"/>
      <c r="CN47" s="434"/>
      <c r="CO47" s="434"/>
      <c r="CP47" s="434"/>
      <c r="CQ47" s="434"/>
      <c r="CR47" s="434"/>
      <c r="CS47" s="434"/>
      <c r="CT47" s="434"/>
      <c r="CU47" s="434"/>
      <c r="CV47" s="434"/>
      <c r="CW47" s="434"/>
      <c r="CX47" s="434"/>
      <c r="CY47" s="434"/>
      <c r="CZ47" s="434"/>
      <c r="DA47" s="434"/>
      <c r="DB47" s="434"/>
      <c r="DC47" s="434"/>
      <c r="DD47" s="434"/>
      <c r="DE47" s="434"/>
      <c r="DF47" s="434"/>
      <c r="DG47" s="434"/>
      <c r="DH47" s="434"/>
      <c r="DI47" s="434"/>
      <c r="DJ47" s="434"/>
      <c r="DK47" s="434"/>
      <c r="DL47" s="434"/>
      <c r="DM47" s="434"/>
      <c r="DN47" s="434"/>
      <c r="DO47" s="434"/>
      <c r="DP47" s="434"/>
      <c r="DQ47" s="434"/>
      <c r="DR47" s="434"/>
      <c r="DS47" s="434"/>
      <c r="DT47" s="434"/>
      <c r="DU47" s="434"/>
      <c r="DV47" s="434"/>
      <c r="DW47" s="434"/>
      <c r="DX47" s="434"/>
      <c r="DY47" s="434"/>
      <c r="DZ47" s="434"/>
      <c r="EA47" s="434"/>
      <c r="EB47" s="434"/>
      <c r="EC47" s="434"/>
      <c r="ED47" s="434"/>
      <c r="EE47" s="434"/>
      <c r="EF47" s="434"/>
      <c r="EG47" s="434"/>
      <c r="EH47" s="434"/>
      <c r="EI47" s="434"/>
      <c r="EJ47" s="434"/>
      <c r="EK47" s="434"/>
      <c r="EL47" s="434"/>
      <c r="EM47" s="434"/>
      <c r="EN47" s="434"/>
      <c r="EO47" s="434"/>
      <c r="EP47" s="434"/>
      <c r="EQ47" s="434"/>
      <c r="ER47" s="434"/>
      <c r="ES47" s="434"/>
      <c r="ET47" s="434"/>
      <c r="EU47" s="434"/>
      <c r="EV47" s="434"/>
      <c r="EW47" s="434"/>
      <c r="EX47" s="434"/>
      <c r="EY47" s="434"/>
      <c r="EZ47" s="434"/>
      <c r="FA47" s="434"/>
      <c r="FB47" s="434"/>
      <c r="FC47" s="434"/>
      <c r="FD47" s="434"/>
      <c r="FE47" s="434"/>
      <c r="FF47" s="434"/>
      <c r="FG47" s="434"/>
      <c r="FH47" s="434"/>
      <c r="FI47" s="434"/>
      <c r="FJ47" s="434"/>
      <c r="FK47" s="434"/>
      <c r="FL47" s="434"/>
      <c r="FM47" s="434"/>
      <c r="FN47" s="434"/>
      <c r="FO47" s="434"/>
      <c r="FP47" s="434"/>
      <c r="FQ47" s="434"/>
      <c r="FR47" s="434"/>
      <c r="FS47" s="434"/>
      <c r="FT47" s="434"/>
      <c r="FU47" s="434"/>
      <c r="FV47" s="434"/>
      <c r="FW47" s="434"/>
      <c r="FX47" s="434"/>
      <c r="FY47" s="434"/>
      <c r="FZ47" s="434"/>
      <c r="GA47" s="434"/>
      <c r="GB47" s="434"/>
      <c r="GC47" s="434"/>
      <c r="GD47" s="434"/>
      <c r="GE47" s="434"/>
      <c r="GF47" s="434"/>
    </row>
    <row r="48" spans="3:188" x14ac:dyDescent="0.2">
      <c r="C48" s="434"/>
      <c r="D48" s="434"/>
      <c r="E48" s="434"/>
      <c r="F48" s="434"/>
      <c r="G48" s="434"/>
      <c r="H48" s="434"/>
      <c r="I48" s="434"/>
      <c r="J48" s="434"/>
      <c r="K48" s="434"/>
      <c r="L48" s="434"/>
      <c r="M48" s="434"/>
      <c r="N48" s="434"/>
      <c r="O48" s="434"/>
      <c r="P48" s="434"/>
      <c r="Q48" s="434"/>
      <c r="R48" s="434"/>
      <c r="S48" s="434"/>
      <c r="T48" s="434"/>
      <c r="U48" s="434"/>
      <c r="V48" s="434"/>
      <c r="W48" s="434"/>
      <c r="X48" s="434"/>
      <c r="Y48" s="434"/>
      <c r="Z48" s="434"/>
      <c r="AA48" s="434"/>
      <c r="AB48" s="434"/>
      <c r="AC48" s="434"/>
      <c r="AD48" s="434"/>
      <c r="AE48" s="434"/>
      <c r="AF48" s="434"/>
      <c r="AG48" s="434"/>
      <c r="AH48" s="434"/>
      <c r="AI48" s="434"/>
      <c r="AJ48" s="434"/>
      <c r="AK48" s="434"/>
      <c r="AL48" s="434"/>
      <c r="AM48" s="434"/>
      <c r="AN48" s="434"/>
      <c r="AO48" s="434"/>
      <c r="AP48" s="434"/>
      <c r="AQ48" s="434"/>
      <c r="AR48" s="434"/>
      <c r="AS48" s="434"/>
      <c r="AT48" s="434"/>
      <c r="AU48" s="434"/>
      <c r="AV48" s="434"/>
      <c r="AW48" s="434"/>
      <c r="AX48" s="434"/>
      <c r="AY48" s="434"/>
      <c r="AZ48" s="434"/>
      <c r="BA48" s="434"/>
      <c r="BB48" s="434"/>
      <c r="BC48" s="434"/>
      <c r="BD48" s="434"/>
      <c r="BE48" s="434"/>
      <c r="BF48" s="434"/>
      <c r="BG48" s="434"/>
      <c r="BH48" s="434"/>
      <c r="BI48" s="434"/>
      <c r="BJ48" s="434"/>
      <c r="BK48" s="434"/>
      <c r="BL48" s="434"/>
      <c r="BM48" s="434"/>
      <c r="BN48" s="434"/>
      <c r="BO48" s="434"/>
      <c r="BP48" s="434"/>
      <c r="BQ48" s="434"/>
      <c r="BR48" s="434"/>
      <c r="BS48" s="434"/>
      <c r="BT48" s="434"/>
      <c r="BU48" s="434"/>
      <c r="BV48" s="434"/>
      <c r="BW48" s="434"/>
      <c r="BX48" s="434"/>
      <c r="BY48" s="434"/>
      <c r="BZ48" s="434"/>
      <c r="CA48" s="434"/>
      <c r="CB48" s="434"/>
      <c r="CC48" s="434"/>
      <c r="CD48" s="434"/>
      <c r="CE48" s="434"/>
      <c r="CF48" s="434"/>
      <c r="CG48" s="434"/>
      <c r="CH48" s="434"/>
      <c r="CI48" s="434"/>
      <c r="CJ48" s="434"/>
      <c r="CK48" s="434"/>
      <c r="CL48" s="434"/>
      <c r="CM48" s="434"/>
      <c r="CN48" s="434"/>
      <c r="CO48" s="434"/>
      <c r="CP48" s="434"/>
      <c r="CQ48" s="434"/>
      <c r="CR48" s="434"/>
      <c r="CS48" s="434"/>
      <c r="CT48" s="434"/>
      <c r="CU48" s="434"/>
      <c r="CV48" s="434"/>
      <c r="CW48" s="434"/>
      <c r="CX48" s="434"/>
      <c r="CY48" s="434"/>
      <c r="CZ48" s="434"/>
      <c r="DA48" s="434"/>
      <c r="DB48" s="434"/>
      <c r="DC48" s="434"/>
      <c r="DD48" s="434"/>
      <c r="DE48" s="434"/>
      <c r="DF48" s="434"/>
      <c r="DG48" s="434"/>
      <c r="DH48" s="434"/>
      <c r="DI48" s="434"/>
      <c r="DJ48" s="434"/>
      <c r="DK48" s="434"/>
      <c r="DL48" s="434"/>
      <c r="DM48" s="434"/>
      <c r="DN48" s="434"/>
      <c r="DO48" s="434"/>
      <c r="DP48" s="434"/>
      <c r="DQ48" s="434"/>
      <c r="DR48" s="434"/>
      <c r="DS48" s="434"/>
      <c r="DT48" s="434"/>
      <c r="DU48" s="434"/>
      <c r="DV48" s="434"/>
      <c r="DW48" s="434"/>
      <c r="DX48" s="434"/>
      <c r="DY48" s="434"/>
      <c r="DZ48" s="434"/>
      <c r="EA48" s="434"/>
      <c r="EB48" s="434"/>
      <c r="EC48" s="434"/>
      <c r="ED48" s="434"/>
      <c r="EE48" s="434"/>
      <c r="EF48" s="434"/>
      <c r="EG48" s="434"/>
      <c r="EH48" s="434"/>
      <c r="EI48" s="434"/>
      <c r="EJ48" s="434"/>
      <c r="EK48" s="434"/>
      <c r="EL48" s="434"/>
      <c r="EM48" s="434"/>
      <c r="EN48" s="434"/>
      <c r="EO48" s="434"/>
      <c r="EP48" s="434"/>
      <c r="EQ48" s="434"/>
      <c r="ER48" s="434"/>
      <c r="ES48" s="434"/>
      <c r="ET48" s="434"/>
      <c r="EU48" s="434"/>
      <c r="EV48" s="434"/>
      <c r="EW48" s="434"/>
      <c r="EX48" s="434"/>
      <c r="EY48" s="434"/>
      <c r="EZ48" s="434"/>
      <c r="FA48" s="434"/>
      <c r="FB48" s="434"/>
      <c r="FC48" s="434"/>
      <c r="FD48" s="434"/>
      <c r="FE48" s="434"/>
      <c r="FF48" s="434"/>
      <c r="FG48" s="434"/>
      <c r="FH48" s="434"/>
      <c r="FI48" s="434"/>
      <c r="FJ48" s="434"/>
      <c r="FK48" s="434"/>
      <c r="FL48" s="434"/>
      <c r="FM48" s="434"/>
      <c r="FN48" s="434"/>
      <c r="FO48" s="434"/>
      <c r="FP48" s="434"/>
      <c r="FQ48" s="434"/>
      <c r="FR48" s="434"/>
      <c r="FS48" s="434"/>
      <c r="FT48" s="434"/>
      <c r="FU48" s="434"/>
      <c r="FV48" s="434"/>
      <c r="FW48" s="434"/>
      <c r="FX48" s="434"/>
      <c r="FY48" s="434"/>
      <c r="FZ48" s="434"/>
      <c r="GA48" s="434"/>
      <c r="GB48" s="434"/>
      <c r="GC48" s="434"/>
      <c r="GD48" s="434"/>
      <c r="GE48" s="434"/>
      <c r="GF48" s="434"/>
    </row>
    <row r="49" spans="3:188" x14ac:dyDescent="0.2">
      <c r="C49" s="434"/>
      <c r="D49" s="434"/>
      <c r="E49" s="434"/>
      <c r="F49" s="434"/>
      <c r="G49" s="434"/>
      <c r="H49" s="434"/>
      <c r="I49" s="434"/>
      <c r="J49" s="434"/>
      <c r="K49" s="434"/>
      <c r="L49" s="434"/>
      <c r="M49" s="434"/>
      <c r="N49" s="434"/>
      <c r="O49" s="434"/>
      <c r="P49" s="434"/>
      <c r="Q49" s="434"/>
      <c r="R49" s="434"/>
      <c r="S49" s="434"/>
      <c r="T49" s="434"/>
      <c r="U49" s="434"/>
      <c r="V49" s="434"/>
      <c r="W49" s="434"/>
      <c r="X49" s="434"/>
      <c r="Y49" s="434"/>
      <c r="Z49" s="434"/>
      <c r="AA49" s="434"/>
      <c r="AB49" s="434"/>
      <c r="AC49" s="434"/>
      <c r="AD49" s="434"/>
      <c r="AE49" s="434"/>
      <c r="AF49" s="434"/>
      <c r="AG49" s="434"/>
      <c r="AH49" s="434"/>
      <c r="AI49" s="434"/>
      <c r="AJ49" s="434"/>
      <c r="AK49" s="434"/>
      <c r="AL49" s="434"/>
      <c r="AM49" s="434"/>
      <c r="AN49" s="434"/>
      <c r="AO49" s="434"/>
      <c r="AP49" s="434"/>
      <c r="AQ49" s="434"/>
      <c r="AR49" s="434"/>
      <c r="AS49" s="434"/>
      <c r="AT49" s="434"/>
      <c r="AU49" s="434"/>
      <c r="AV49" s="434"/>
      <c r="AW49" s="434"/>
      <c r="AX49" s="434"/>
      <c r="AY49" s="434"/>
      <c r="AZ49" s="434"/>
      <c r="BA49" s="434"/>
      <c r="BB49" s="434"/>
      <c r="BC49" s="434"/>
      <c r="BD49" s="434"/>
      <c r="BE49" s="434"/>
      <c r="BF49" s="434"/>
      <c r="BG49" s="434"/>
      <c r="BH49" s="434"/>
      <c r="BI49" s="434"/>
      <c r="BJ49" s="434"/>
      <c r="BK49" s="434"/>
      <c r="BL49" s="434"/>
      <c r="BM49" s="434"/>
      <c r="BN49" s="434"/>
      <c r="BO49" s="434"/>
      <c r="BP49" s="434"/>
      <c r="BQ49" s="434"/>
      <c r="BR49" s="434"/>
      <c r="BS49" s="434"/>
      <c r="BT49" s="434"/>
      <c r="BU49" s="434"/>
      <c r="BV49" s="434"/>
      <c r="BW49" s="434"/>
      <c r="BX49" s="434"/>
      <c r="BY49" s="434"/>
      <c r="BZ49" s="434"/>
      <c r="CA49" s="434"/>
      <c r="CB49" s="434"/>
      <c r="CC49" s="434"/>
      <c r="CD49" s="434"/>
      <c r="CE49" s="434"/>
      <c r="CF49" s="434"/>
      <c r="CG49" s="434"/>
      <c r="CH49" s="434"/>
      <c r="CI49" s="434"/>
      <c r="CJ49" s="434"/>
      <c r="CK49" s="434"/>
      <c r="CL49" s="434"/>
      <c r="CM49" s="434"/>
      <c r="CN49" s="434"/>
      <c r="CO49" s="434"/>
      <c r="CP49" s="434"/>
      <c r="CQ49" s="434"/>
      <c r="CR49" s="434"/>
      <c r="CS49" s="434"/>
      <c r="CT49" s="434"/>
      <c r="CU49" s="434"/>
      <c r="CV49" s="434"/>
      <c r="CW49" s="434"/>
      <c r="CX49" s="434"/>
      <c r="CY49" s="434"/>
      <c r="CZ49" s="434"/>
      <c r="DA49" s="434"/>
      <c r="DB49" s="434"/>
      <c r="DC49" s="434"/>
      <c r="DD49" s="434"/>
      <c r="DE49" s="434"/>
      <c r="DF49" s="434"/>
      <c r="DG49" s="434"/>
      <c r="DH49" s="434"/>
      <c r="DI49" s="434"/>
      <c r="DJ49" s="434"/>
      <c r="DK49" s="434"/>
      <c r="DL49" s="434"/>
      <c r="DM49" s="434"/>
      <c r="DN49" s="434"/>
      <c r="DO49" s="434"/>
      <c r="DP49" s="434"/>
      <c r="DQ49" s="434"/>
      <c r="DR49" s="434"/>
      <c r="DS49" s="434"/>
      <c r="DT49" s="434"/>
      <c r="DU49" s="434"/>
      <c r="DV49" s="434"/>
      <c r="DW49" s="434"/>
      <c r="DX49" s="434"/>
      <c r="DY49" s="434"/>
      <c r="DZ49" s="434"/>
      <c r="EA49" s="434"/>
      <c r="EB49" s="434"/>
      <c r="EC49" s="434"/>
      <c r="ED49" s="434"/>
      <c r="EE49" s="434"/>
      <c r="EF49" s="434"/>
      <c r="EG49" s="434"/>
      <c r="EH49" s="434"/>
      <c r="EI49" s="434"/>
      <c r="EJ49" s="434"/>
      <c r="EK49" s="434"/>
      <c r="EL49" s="434"/>
      <c r="EM49" s="434"/>
      <c r="EN49" s="434"/>
      <c r="EO49" s="434"/>
      <c r="EP49" s="434"/>
      <c r="EQ49" s="434"/>
      <c r="ER49" s="434"/>
      <c r="ES49" s="434"/>
      <c r="ET49" s="434"/>
      <c r="EU49" s="434"/>
      <c r="EV49" s="434"/>
      <c r="EW49" s="434"/>
      <c r="EX49" s="434"/>
      <c r="EY49" s="434"/>
      <c r="EZ49" s="434"/>
      <c r="FA49" s="434"/>
      <c r="FB49" s="434"/>
      <c r="FC49" s="434"/>
      <c r="FD49" s="434"/>
      <c r="FE49" s="434"/>
      <c r="FF49" s="434"/>
      <c r="FG49" s="434"/>
      <c r="FH49" s="434"/>
      <c r="FI49" s="434"/>
      <c r="FJ49" s="434"/>
      <c r="FK49" s="434"/>
      <c r="FL49" s="434"/>
      <c r="FM49" s="434"/>
      <c r="FN49" s="434"/>
      <c r="FO49" s="434"/>
      <c r="FP49" s="434"/>
      <c r="FQ49" s="434"/>
      <c r="FR49" s="434"/>
      <c r="FS49" s="434"/>
      <c r="FT49" s="434"/>
      <c r="FU49" s="434"/>
      <c r="FV49" s="434"/>
      <c r="FW49" s="434"/>
      <c r="FX49" s="434"/>
      <c r="FY49" s="434"/>
      <c r="FZ49" s="434"/>
      <c r="GA49" s="434"/>
      <c r="GB49" s="434"/>
      <c r="GC49" s="434"/>
      <c r="GD49" s="434"/>
      <c r="GE49" s="434"/>
      <c r="GF49" s="434"/>
    </row>
    <row r="50" spans="3:188" x14ac:dyDescent="0.2">
      <c r="C50" s="434"/>
      <c r="D50" s="434"/>
      <c r="E50" s="434"/>
      <c r="F50" s="434"/>
      <c r="G50" s="434"/>
      <c r="H50" s="434"/>
      <c r="I50" s="434"/>
      <c r="J50" s="434"/>
      <c r="K50" s="434"/>
      <c r="L50" s="434"/>
      <c r="M50" s="434"/>
      <c r="N50" s="434"/>
      <c r="O50" s="434"/>
      <c r="P50" s="434"/>
      <c r="Q50" s="434"/>
      <c r="R50" s="434"/>
      <c r="S50" s="434"/>
      <c r="T50" s="434"/>
      <c r="U50" s="434"/>
      <c r="V50" s="434"/>
      <c r="W50" s="434"/>
      <c r="X50" s="434"/>
      <c r="Y50" s="434"/>
      <c r="Z50" s="434"/>
      <c r="AA50" s="434"/>
      <c r="AB50" s="434"/>
      <c r="AC50" s="434"/>
      <c r="AD50" s="434"/>
      <c r="AE50" s="434"/>
      <c r="AF50" s="434"/>
      <c r="AG50" s="434"/>
      <c r="AH50" s="434"/>
      <c r="AI50" s="434"/>
      <c r="AJ50" s="434"/>
      <c r="AK50" s="434"/>
      <c r="AL50" s="434"/>
      <c r="AM50" s="434"/>
      <c r="AN50" s="434"/>
      <c r="AO50" s="434"/>
      <c r="AP50" s="434"/>
      <c r="AQ50" s="434"/>
      <c r="AR50" s="434"/>
      <c r="AS50" s="434"/>
      <c r="AT50" s="434"/>
      <c r="AU50" s="434"/>
      <c r="AV50" s="434"/>
      <c r="AW50" s="434"/>
      <c r="AX50" s="434"/>
      <c r="AY50" s="434"/>
      <c r="AZ50" s="434"/>
      <c r="BA50" s="434"/>
      <c r="BB50" s="434"/>
      <c r="BC50" s="434"/>
      <c r="BD50" s="434"/>
      <c r="BE50" s="434"/>
      <c r="BF50" s="434"/>
      <c r="BG50" s="434"/>
      <c r="BH50" s="434"/>
      <c r="BI50" s="434"/>
      <c r="BJ50" s="434"/>
      <c r="BK50" s="434"/>
      <c r="BL50" s="434"/>
      <c r="BM50" s="434"/>
      <c r="BN50" s="434"/>
      <c r="BO50" s="434"/>
      <c r="BP50" s="434"/>
      <c r="BQ50" s="434"/>
      <c r="BR50" s="434"/>
      <c r="BS50" s="434"/>
      <c r="BT50" s="434"/>
      <c r="BU50" s="434"/>
      <c r="BV50" s="434"/>
      <c r="BW50" s="434"/>
      <c r="BX50" s="434"/>
      <c r="BY50" s="434"/>
      <c r="BZ50" s="434"/>
      <c r="CA50" s="434"/>
      <c r="CB50" s="434"/>
      <c r="CC50" s="434"/>
      <c r="CD50" s="434"/>
      <c r="CE50" s="434"/>
      <c r="CF50" s="434"/>
      <c r="CG50" s="434"/>
      <c r="CH50" s="434"/>
      <c r="CI50" s="434"/>
      <c r="CJ50" s="434"/>
      <c r="CK50" s="434"/>
      <c r="CL50" s="434"/>
      <c r="CM50" s="434"/>
      <c r="CN50" s="434"/>
      <c r="CO50" s="434"/>
      <c r="CP50" s="434"/>
      <c r="CQ50" s="434"/>
      <c r="CR50" s="434"/>
      <c r="CS50" s="434"/>
      <c r="CT50" s="434"/>
      <c r="CU50" s="434"/>
      <c r="CV50" s="434"/>
      <c r="CW50" s="434"/>
      <c r="CX50" s="434"/>
      <c r="CY50" s="434"/>
      <c r="CZ50" s="434"/>
      <c r="DA50" s="434"/>
      <c r="DB50" s="434"/>
      <c r="DC50" s="434"/>
      <c r="DD50" s="434"/>
      <c r="DE50" s="434"/>
      <c r="DF50" s="434"/>
      <c r="DG50" s="434"/>
      <c r="DH50" s="434"/>
      <c r="DI50" s="434"/>
      <c r="DJ50" s="434"/>
      <c r="DK50" s="434"/>
      <c r="DL50" s="434"/>
      <c r="DM50" s="434"/>
      <c r="DN50" s="434"/>
      <c r="DO50" s="434"/>
      <c r="DP50" s="434"/>
      <c r="DQ50" s="434"/>
      <c r="DR50" s="434"/>
      <c r="DS50" s="434"/>
      <c r="DT50" s="434"/>
      <c r="DU50" s="434"/>
      <c r="DV50" s="434"/>
      <c r="DW50" s="434"/>
      <c r="DX50" s="434"/>
      <c r="DY50" s="434"/>
      <c r="DZ50" s="434"/>
      <c r="EA50" s="434"/>
      <c r="EB50" s="434"/>
      <c r="EC50" s="434"/>
      <c r="ED50" s="434"/>
      <c r="EE50" s="434"/>
      <c r="EF50" s="434"/>
      <c r="EG50" s="434"/>
      <c r="EH50" s="434"/>
      <c r="EI50" s="434"/>
      <c r="EJ50" s="434"/>
      <c r="EK50" s="434"/>
      <c r="EL50" s="434"/>
      <c r="EM50" s="434"/>
      <c r="EN50" s="434"/>
      <c r="EO50" s="434"/>
      <c r="EP50" s="434"/>
      <c r="EQ50" s="434"/>
      <c r="ER50" s="434"/>
      <c r="ES50" s="434"/>
      <c r="ET50" s="434"/>
      <c r="EU50" s="434"/>
      <c r="EV50" s="434"/>
      <c r="EW50" s="434"/>
      <c r="EX50" s="434"/>
      <c r="EY50" s="434"/>
      <c r="EZ50" s="434"/>
      <c r="FA50" s="434"/>
      <c r="FB50" s="434"/>
      <c r="FC50" s="434"/>
      <c r="FD50" s="434"/>
      <c r="FE50" s="434"/>
      <c r="FF50" s="434"/>
      <c r="FG50" s="434"/>
      <c r="FH50" s="434"/>
      <c r="FI50" s="434"/>
      <c r="FJ50" s="434"/>
      <c r="FK50" s="434"/>
      <c r="FL50" s="434"/>
      <c r="FM50" s="434"/>
      <c r="FN50" s="434"/>
      <c r="FO50" s="434"/>
      <c r="FP50" s="434"/>
      <c r="FQ50" s="434"/>
      <c r="FR50" s="434"/>
      <c r="FS50" s="434"/>
      <c r="FT50" s="434"/>
      <c r="FU50" s="434"/>
      <c r="FV50" s="434"/>
      <c r="FW50" s="434"/>
      <c r="FX50" s="434"/>
      <c r="FY50" s="434"/>
      <c r="FZ50" s="434"/>
      <c r="GA50" s="434"/>
      <c r="GB50" s="434"/>
      <c r="GC50" s="434"/>
      <c r="GD50" s="434"/>
      <c r="GE50" s="434"/>
      <c r="GF50" s="434"/>
    </row>
    <row r="51" spans="3:188" x14ac:dyDescent="0.2">
      <c r="C51" s="434"/>
      <c r="D51" s="434"/>
      <c r="E51" s="434"/>
      <c r="F51" s="434"/>
      <c r="G51" s="434"/>
      <c r="H51" s="434"/>
      <c r="I51" s="434"/>
      <c r="J51" s="434"/>
      <c r="K51" s="434"/>
      <c r="L51" s="434"/>
      <c r="M51" s="434"/>
      <c r="N51" s="434"/>
      <c r="O51" s="434"/>
      <c r="P51" s="434"/>
      <c r="Q51" s="434"/>
      <c r="R51" s="434"/>
      <c r="S51" s="434"/>
      <c r="T51" s="434"/>
      <c r="U51" s="434"/>
      <c r="V51" s="434"/>
      <c r="W51" s="434"/>
      <c r="X51" s="434"/>
      <c r="Y51" s="434"/>
      <c r="Z51" s="434"/>
      <c r="AA51" s="434"/>
      <c r="AB51" s="434"/>
      <c r="AC51" s="434"/>
      <c r="AD51" s="434"/>
      <c r="AE51" s="434"/>
      <c r="AF51" s="434"/>
      <c r="AG51" s="434"/>
      <c r="AH51" s="434"/>
      <c r="AI51" s="434"/>
      <c r="AJ51" s="434"/>
      <c r="AK51" s="434"/>
      <c r="AL51" s="434"/>
      <c r="AM51" s="434"/>
      <c r="AN51" s="434"/>
      <c r="AO51" s="434"/>
      <c r="AP51" s="434"/>
      <c r="AQ51" s="434"/>
      <c r="AR51" s="434"/>
      <c r="AS51" s="434"/>
      <c r="AT51" s="434"/>
      <c r="AU51" s="434"/>
      <c r="AV51" s="434"/>
      <c r="AW51" s="434"/>
      <c r="AX51" s="434"/>
      <c r="AY51" s="434"/>
      <c r="AZ51" s="434"/>
      <c r="BA51" s="434"/>
      <c r="BB51" s="434"/>
      <c r="BC51" s="434"/>
      <c r="BD51" s="434"/>
      <c r="BE51" s="434"/>
      <c r="BF51" s="434"/>
      <c r="BG51" s="434"/>
      <c r="BH51" s="434"/>
      <c r="BI51" s="434"/>
      <c r="BJ51" s="434"/>
      <c r="BK51" s="434"/>
      <c r="BL51" s="434"/>
      <c r="BM51" s="434"/>
      <c r="BN51" s="434"/>
      <c r="BO51" s="434"/>
      <c r="BP51" s="434"/>
      <c r="BQ51" s="434"/>
      <c r="BR51" s="434"/>
      <c r="BS51" s="434"/>
      <c r="BT51" s="434"/>
      <c r="BU51" s="434"/>
      <c r="BV51" s="434"/>
      <c r="BW51" s="434"/>
      <c r="BX51" s="434"/>
      <c r="BY51" s="434"/>
      <c r="BZ51" s="434"/>
      <c r="CA51" s="434"/>
      <c r="CB51" s="434"/>
      <c r="CC51" s="434"/>
      <c r="CD51" s="434"/>
      <c r="CE51" s="434"/>
      <c r="CF51" s="434"/>
      <c r="CG51" s="434"/>
      <c r="CH51" s="434"/>
      <c r="CI51" s="434"/>
      <c r="CJ51" s="434"/>
      <c r="CK51" s="434"/>
      <c r="CL51" s="434"/>
      <c r="CM51" s="434"/>
      <c r="CN51" s="434"/>
      <c r="CO51" s="434"/>
      <c r="CP51" s="434"/>
      <c r="CQ51" s="434"/>
      <c r="CR51" s="434"/>
      <c r="CS51" s="434"/>
      <c r="CT51" s="434"/>
      <c r="CU51" s="434"/>
      <c r="CV51" s="434"/>
      <c r="CW51" s="434"/>
      <c r="CX51" s="434"/>
      <c r="CY51" s="434"/>
      <c r="CZ51" s="434"/>
      <c r="DA51" s="434"/>
      <c r="DB51" s="434"/>
      <c r="DC51" s="434"/>
      <c r="DD51" s="434"/>
      <c r="DE51" s="434"/>
      <c r="DF51" s="434"/>
      <c r="DG51" s="434"/>
      <c r="DH51" s="434"/>
      <c r="DI51" s="434"/>
      <c r="DJ51" s="434"/>
      <c r="DK51" s="434"/>
      <c r="DL51" s="434"/>
      <c r="DM51" s="434"/>
      <c r="DN51" s="434"/>
      <c r="DO51" s="434"/>
      <c r="DP51" s="434"/>
      <c r="DQ51" s="434"/>
      <c r="DR51" s="434"/>
      <c r="DS51" s="434"/>
      <c r="DT51" s="434"/>
      <c r="DU51" s="434"/>
      <c r="DV51" s="434"/>
      <c r="DW51" s="434"/>
      <c r="DX51" s="434"/>
      <c r="DY51" s="434"/>
      <c r="DZ51" s="434"/>
      <c r="EA51" s="434"/>
      <c r="EB51" s="434"/>
      <c r="EC51" s="434"/>
      <c r="ED51" s="434"/>
      <c r="EE51" s="434"/>
      <c r="EF51" s="434"/>
      <c r="EG51" s="434"/>
      <c r="EH51" s="434"/>
      <c r="EI51" s="434"/>
      <c r="EJ51" s="434"/>
      <c r="EK51" s="434"/>
      <c r="EL51" s="434"/>
      <c r="EM51" s="434"/>
      <c r="EN51" s="434"/>
      <c r="EO51" s="434"/>
      <c r="EP51" s="434"/>
      <c r="EQ51" s="434"/>
      <c r="ER51" s="434"/>
      <c r="ES51" s="434"/>
      <c r="ET51" s="434"/>
      <c r="EU51" s="434"/>
      <c r="EV51" s="434"/>
      <c r="EW51" s="434"/>
      <c r="EX51" s="434"/>
      <c r="EY51" s="434"/>
      <c r="EZ51" s="434"/>
      <c r="FA51" s="434"/>
      <c r="FB51" s="434"/>
      <c r="FC51" s="434"/>
      <c r="FD51" s="434"/>
      <c r="FE51" s="434"/>
      <c r="FF51" s="434"/>
      <c r="FG51" s="434"/>
      <c r="FH51" s="434"/>
      <c r="FI51" s="434"/>
      <c r="FJ51" s="434"/>
      <c r="FK51" s="434"/>
      <c r="FL51" s="434"/>
      <c r="FM51" s="434"/>
      <c r="FN51" s="434"/>
      <c r="FO51" s="434"/>
      <c r="FP51" s="434"/>
      <c r="FQ51" s="434"/>
      <c r="FR51" s="434"/>
      <c r="FS51" s="434"/>
      <c r="FT51" s="434"/>
      <c r="FU51" s="434"/>
      <c r="FV51" s="434"/>
      <c r="FW51" s="434"/>
      <c r="FX51" s="434"/>
      <c r="FY51" s="434"/>
      <c r="FZ51" s="434"/>
      <c r="GA51" s="434"/>
      <c r="GB51" s="434"/>
      <c r="GC51" s="434"/>
      <c r="GD51" s="434"/>
      <c r="GE51" s="434"/>
      <c r="GF51" s="434"/>
    </row>
    <row r="52" spans="3:188" x14ac:dyDescent="0.2">
      <c r="C52" s="434"/>
      <c r="D52" s="434"/>
      <c r="E52" s="434"/>
      <c r="F52" s="434"/>
      <c r="G52" s="434"/>
      <c r="H52" s="434"/>
      <c r="I52" s="434"/>
      <c r="J52" s="434"/>
      <c r="K52" s="434"/>
      <c r="L52" s="434"/>
      <c r="M52" s="434"/>
      <c r="N52" s="434"/>
      <c r="O52" s="434"/>
      <c r="P52" s="434"/>
      <c r="Q52" s="434"/>
      <c r="R52" s="434"/>
      <c r="S52" s="434"/>
      <c r="T52" s="434"/>
      <c r="U52" s="434"/>
      <c r="V52" s="434"/>
      <c r="W52" s="434"/>
      <c r="X52" s="434"/>
      <c r="Y52" s="434"/>
      <c r="Z52" s="434"/>
      <c r="AA52" s="434"/>
      <c r="AB52" s="434"/>
      <c r="AC52" s="434"/>
      <c r="AD52" s="434"/>
      <c r="AE52" s="434"/>
      <c r="AF52" s="434"/>
      <c r="AG52" s="434"/>
      <c r="AH52" s="434"/>
      <c r="AI52" s="434"/>
      <c r="AJ52" s="434"/>
      <c r="AK52" s="434"/>
      <c r="AL52" s="434"/>
      <c r="AM52" s="434"/>
      <c r="AN52" s="434"/>
      <c r="AO52" s="434"/>
      <c r="AP52" s="434"/>
      <c r="AQ52" s="434"/>
      <c r="AR52" s="434"/>
      <c r="AS52" s="434"/>
      <c r="AT52" s="434"/>
      <c r="AU52" s="434"/>
      <c r="AV52" s="434"/>
      <c r="AW52" s="434"/>
      <c r="AX52" s="434"/>
      <c r="AY52" s="434"/>
      <c r="AZ52" s="434"/>
      <c r="BA52" s="434"/>
      <c r="BB52" s="434"/>
      <c r="BC52" s="434"/>
      <c r="BD52" s="434"/>
      <c r="BE52" s="434"/>
      <c r="BF52" s="434"/>
      <c r="BG52" s="434"/>
      <c r="BH52" s="434"/>
      <c r="BI52" s="434"/>
      <c r="BJ52" s="434"/>
      <c r="BK52" s="434"/>
      <c r="BL52" s="434"/>
      <c r="BM52" s="434"/>
      <c r="BN52" s="434"/>
      <c r="BO52" s="434"/>
      <c r="BP52" s="434"/>
      <c r="BQ52" s="434"/>
      <c r="BR52" s="434"/>
      <c r="BS52" s="434"/>
      <c r="BT52" s="434"/>
      <c r="BU52" s="434"/>
      <c r="BV52" s="434"/>
      <c r="BW52" s="434"/>
      <c r="BX52" s="434"/>
      <c r="BY52" s="434"/>
      <c r="BZ52" s="434"/>
      <c r="CA52" s="434"/>
      <c r="CB52" s="434"/>
      <c r="CC52" s="434"/>
      <c r="CD52" s="434"/>
      <c r="CE52" s="434"/>
      <c r="CF52" s="434"/>
      <c r="CG52" s="434"/>
      <c r="CH52" s="434"/>
      <c r="CI52" s="434"/>
      <c r="CJ52" s="434"/>
      <c r="CK52" s="434"/>
      <c r="CL52" s="434"/>
      <c r="CM52" s="434"/>
      <c r="CN52" s="434"/>
      <c r="CO52" s="434"/>
      <c r="CP52" s="434"/>
      <c r="CQ52" s="434"/>
      <c r="CR52" s="434"/>
      <c r="CS52" s="434"/>
      <c r="CT52" s="434"/>
      <c r="CU52" s="434"/>
      <c r="CV52" s="434"/>
      <c r="CW52" s="434"/>
      <c r="CX52" s="434"/>
      <c r="CY52" s="434"/>
      <c r="CZ52" s="434"/>
      <c r="DA52" s="434"/>
      <c r="DB52" s="434"/>
      <c r="DC52" s="434"/>
      <c r="DD52" s="434"/>
      <c r="DE52" s="434"/>
      <c r="DF52" s="434"/>
      <c r="DG52" s="434"/>
      <c r="DH52" s="434"/>
      <c r="DI52" s="434"/>
      <c r="DJ52" s="434"/>
      <c r="DK52" s="434"/>
      <c r="DL52" s="434"/>
      <c r="DM52" s="434"/>
      <c r="DN52" s="434"/>
      <c r="DO52" s="434"/>
      <c r="DP52" s="434"/>
      <c r="DQ52" s="434"/>
      <c r="DR52" s="434"/>
      <c r="DS52" s="434"/>
      <c r="DT52" s="434"/>
      <c r="DU52" s="434"/>
      <c r="DV52" s="434"/>
      <c r="DW52" s="434"/>
      <c r="DX52" s="434"/>
      <c r="DY52" s="434"/>
      <c r="DZ52" s="434"/>
      <c r="EA52" s="434"/>
      <c r="EB52" s="434"/>
      <c r="EC52" s="434"/>
      <c r="ED52" s="434"/>
      <c r="EE52" s="434"/>
      <c r="EF52" s="434"/>
      <c r="EG52" s="434"/>
      <c r="EH52" s="434"/>
      <c r="EI52" s="434"/>
      <c r="EJ52" s="434"/>
      <c r="EK52" s="434"/>
      <c r="EL52" s="434"/>
      <c r="EM52" s="434"/>
      <c r="EN52" s="434"/>
      <c r="EO52" s="434"/>
      <c r="EP52" s="434"/>
      <c r="EQ52" s="434"/>
      <c r="ER52" s="434"/>
      <c r="ES52" s="434"/>
      <c r="ET52" s="434"/>
      <c r="EU52" s="434"/>
      <c r="EV52" s="434"/>
      <c r="EW52" s="434"/>
      <c r="EX52" s="434"/>
      <c r="EY52" s="434"/>
      <c r="EZ52" s="434"/>
      <c r="FA52" s="434"/>
      <c r="FB52" s="434"/>
      <c r="FC52" s="434"/>
      <c r="FD52" s="434"/>
      <c r="FE52" s="434"/>
      <c r="FF52" s="434"/>
      <c r="FG52" s="434"/>
      <c r="FH52" s="434"/>
      <c r="FI52" s="434"/>
      <c r="FJ52" s="434"/>
      <c r="FK52" s="434"/>
      <c r="FL52" s="434"/>
      <c r="FM52" s="434"/>
      <c r="FN52" s="434"/>
      <c r="FO52" s="434"/>
      <c r="FP52" s="434"/>
      <c r="FQ52" s="434"/>
      <c r="FR52" s="434"/>
      <c r="FS52" s="434"/>
      <c r="FT52" s="434"/>
      <c r="FU52" s="434"/>
      <c r="FV52" s="434"/>
      <c r="FW52" s="434"/>
      <c r="FX52" s="434"/>
      <c r="FY52" s="434"/>
      <c r="FZ52" s="434"/>
      <c r="GA52" s="434"/>
      <c r="GB52" s="434"/>
      <c r="GC52" s="434"/>
      <c r="GD52" s="434"/>
      <c r="GE52" s="434"/>
      <c r="GF52" s="434"/>
    </row>
    <row r="53" spans="3:188" x14ac:dyDescent="0.2">
      <c r="C53" s="434"/>
      <c r="D53" s="434"/>
      <c r="E53" s="434"/>
      <c r="F53" s="434"/>
      <c r="G53" s="434"/>
      <c r="H53" s="434"/>
      <c r="I53" s="434"/>
      <c r="J53" s="434"/>
      <c r="K53" s="434"/>
      <c r="L53" s="434"/>
      <c r="M53" s="434"/>
      <c r="N53" s="434"/>
      <c r="O53" s="434"/>
      <c r="P53" s="434"/>
      <c r="Q53" s="434"/>
      <c r="R53" s="434"/>
      <c r="S53" s="434"/>
      <c r="T53" s="434"/>
      <c r="U53" s="434"/>
      <c r="V53" s="434"/>
      <c r="W53" s="434"/>
      <c r="X53" s="434"/>
      <c r="Y53" s="434"/>
      <c r="Z53" s="434"/>
      <c r="AA53" s="434"/>
      <c r="AB53" s="434"/>
      <c r="AC53" s="434"/>
      <c r="AD53" s="434"/>
      <c r="AE53" s="434"/>
      <c r="AF53" s="434"/>
      <c r="AG53" s="434"/>
      <c r="AH53" s="434"/>
      <c r="AI53" s="434"/>
      <c r="AJ53" s="434"/>
      <c r="AK53" s="434"/>
      <c r="AL53" s="434"/>
      <c r="AM53" s="434"/>
      <c r="AN53" s="434"/>
      <c r="AO53" s="434"/>
      <c r="AP53" s="434"/>
      <c r="AQ53" s="434"/>
      <c r="AR53" s="434"/>
      <c r="AS53" s="434"/>
      <c r="AT53" s="434"/>
      <c r="AU53" s="434"/>
      <c r="AV53" s="434"/>
      <c r="AW53" s="434"/>
      <c r="AX53" s="434"/>
      <c r="AY53" s="434"/>
      <c r="AZ53" s="434"/>
      <c r="BA53" s="434"/>
      <c r="BB53" s="434"/>
      <c r="BC53" s="434"/>
      <c r="BD53" s="434"/>
      <c r="BE53" s="434"/>
      <c r="BF53" s="434"/>
      <c r="BG53" s="434"/>
      <c r="BH53" s="434"/>
      <c r="BI53" s="434"/>
      <c r="BJ53" s="434"/>
      <c r="BK53" s="434"/>
      <c r="BL53" s="434"/>
      <c r="BM53" s="434"/>
      <c r="BN53" s="434"/>
      <c r="BO53" s="434"/>
      <c r="BP53" s="434"/>
      <c r="BQ53" s="434"/>
      <c r="BR53" s="434"/>
      <c r="BS53" s="434"/>
      <c r="BT53" s="434"/>
      <c r="BU53" s="434"/>
      <c r="BV53" s="434"/>
      <c r="BW53" s="434"/>
      <c r="BX53" s="434"/>
      <c r="BY53" s="434"/>
      <c r="BZ53" s="434"/>
      <c r="CA53" s="434"/>
      <c r="CB53" s="434"/>
      <c r="CC53" s="434"/>
      <c r="CD53" s="434"/>
      <c r="CE53" s="434"/>
      <c r="CF53" s="434"/>
      <c r="CG53" s="434"/>
      <c r="CH53" s="434"/>
      <c r="CI53" s="434"/>
      <c r="CJ53" s="434"/>
      <c r="CK53" s="434"/>
      <c r="CL53" s="434"/>
      <c r="CM53" s="434"/>
      <c r="CN53" s="434"/>
      <c r="CO53" s="434"/>
      <c r="CP53" s="434"/>
      <c r="CQ53" s="434"/>
      <c r="CR53" s="434"/>
      <c r="CS53" s="434"/>
      <c r="CT53" s="434"/>
      <c r="CU53" s="434"/>
      <c r="CV53" s="434"/>
      <c r="CW53" s="434"/>
      <c r="CX53" s="434"/>
      <c r="CY53" s="434"/>
      <c r="CZ53" s="434"/>
      <c r="DA53" s="434"/>
      <c r="DB53" s="434"/>
      <c r="DC53" s="434"/>
      <c r="DD53" s="434"/>
      <c r="DE53" s="434"/>
      <c r="DF53" s="434"/>
      <c r="DG53" s="434"/>
      <c r="DH53" s="434"/>
      <c r="DI53" s="434"/>
      <c r="DJ53" s="434"/>
      <c r="DK53" s="434"/>
      <c r="DL53" s="434"/>
      <c r="DM53" s="434"/>
      <c r="DN53" s="434"/>
      <c r="DO53" s="434"/>
      <c r="DP53" s="434"/>
      <c r="DQ53" s="434"/>
      <c r="DR53" s="434"/>
      <c r="DS53" s="434"/>
      <c r="DT53" s="434"/>
      <c r="DU53" s="434"/>
      <c r="DV53" s="434"/>
      <c r="DW53" s="434"/>
      <c r="DX53" s="434"/>
      <c r="DY53" s="434"/>
      <c r="DZ53" s="434"/>
      <c r="EA53" s="434"/>
      <c r="EB53" s="434"/>
      <c r="EC53" s="434"/>
      <c r="ED53" s="434"/>
      <c r="EE53" s="434"/>
      <c r="EF53" s="434"/>
      <c r="EG53" s="434"/>
      <c r="EH53" s="434"/>
      <c r="EI53" s="434"/>
      <c r="EJ53" s="434"/>
      <c r="EK53" s="434"/>
      <c r="EL53" s="434"/>
      <c r="EM53" s="434"/>
      <c r="EN53" s="434"/>
      <c r="EO53" s="434"/>
      <c r="EP53" s="434"/>
      <c r="EQ53" s="434"/>
      <c r="ER53" s="434"/>
      <c r="ES53" s="434"/>
      <c r="ET53" s="434"/>
      <c r="EU53" s="434"/>
      <c r="EV53" s="434"/>
      <c r="EW53" s="434"/>
      <c r="EX53" s="434"/>
      <c r="EY53" s="434"/>
      <c r="EZ53" s="434"/>
      <c r="FA53" s="434"/>
      <c r="FB53" s="434"/>
      <c r="FC53" s="434"/>
      <c r="FD53" s="434"/>
      <c r="FE53" s="434"/>
      <c r="FF53" s="434"/>
      <c r="FG53" s="434"/>
      <c r="FH53" s="434"/>
      <c r="FI53" s="434"/>
      <c r="FJ53" s="434"/>
      <c r="FK53" s="434"/>
      <c r="FL53" s="434"/>
      <c r="FM53" s="434"/>
      <c r="FN53" s="434"/>
      <c r="FO53" s="434"/>
      <c r="FP53" s="434"/>
      <c r="FQ53" s="434"/>
      <c r="FR53" s="434"/>
      <c r="FS53" s="434"/>
      <c r="FT53" s="434"/>
      <c r="FU53" s="434"/>
      <c r="FV53" s="434"/>
      <c r="FW53" s="434"/>
      <c r="FX53" s="434"/>
      <c r="FY53" s="434"/>
      <c r="FZ53" s="434"/>
      <c r="GA53" s="434"/>
      <c r="GB53" s="434"/>
      <c r="GC53" s="434"/>
      <c r="GD53" s="434"/>
      <c r="GE53" s="434"/>
      <c r="GF53" s="434"/>
    </row>
    <row r="54" spans="3:188" x14ac:dyDescent="0.2">
      <c r="C54" s="441"/>
      <c r="D54" s="441"/>
      <c r="E54" s="441"/>
      <c r="F54" s="441"/>
      <c r="G54" s="441"/>
      <c r="H54" s="441"/>
      <c r="I54" s="441"/>
      <c r="J54" s="441"/>
      <c r="K54" s="441"/>
      <c r="L54" s="441"/>
      <c r="M54" s="441"/>
      <c r="N54" s="441"/>
      <c r="O54" s="441"/>
      <c r="P54" s="441"/>
      <c r="Q54" s="441"/>
      <c r="R54" s="441"/>
      <c r="S54" s="441"/>
      <c r="T54" s="441"/>
      <c r="U54" s="441"/>
      <c r="V54" s="441"/>
      <c r="W54" s="441"/>
      <c r="X54" s="441"/>
      <c r="Y54" s="441"/>
      <c r="Z54" s="441"/>
      <c r="AA54" s="441"/>
      <c r="AB54" s="441"/>
      <c r="AC54" s="441"/>
      <c r="AD54" s="441"/>
      <c r="AE54" s="441"/>
      <c r="AF54" s="441"/>
      <c r="AG54" s="441"/>
      <c r="AH54" s="441"/>
      <c r="AI54" s="441"/>
      <c r="AJ54" s="441"/>
      <c r="AK54" s="441"/>
      <c r="AL54" s="441"/>
      <c r="AM54" s="441"/>
      <c r="AN54" s="441"/>
      <c r="AO54" s="441"/>
      <c r="AP54" s="441"/>
      <c r="AQ54" s="441"/>
      <c r="AR54" s="441"/>
      <c r="AS54" s="441"/>
      <c r="AT54" s="441"/>
      <c r="AU54" s="441"/>
      <c r="AV54" s="441"/>
      <c r="AW54" s="441"/>
      <c r="AX54" s="441"/>
      <c r="AY54" s="441"/>
      <c r="AZ54" s="441"/>
      <c r="BA54" s="441"/>
      <c r="BB54" s="441"/>
      <c r="BC54" s="441"/>
      <c r="BD54" s="441"/>
      <c r="BE54" s="441"/>
      <c r="BF54" s="441"/>
      <c r="BG54" s="441"/>
      <c r="BH54" s="441"/>
      <c r="BI54" s="441"/>
      <c r="BJ54" s="441"/>
      <c r="BK54" s="441"/>
      <c r="BL54" s="441"/>
      <c r="BM54" s="441"/>
      <c r="BN54" s="441"/>
      <c r="BO54" s="441"/>
      <c r="BP54" s="441"/>
      <c r="BQ54" s="441"/>
      <c r="BR54" s="441"/>
      <c r="BS54" s="441"/>
      <c r="BT54" s="441"/>
      <c r="BU54" s="441"/>
      <c r="BV54" s="441"/>
      <c r="BW54" s="441"/>
      <c r="BX54" s="441"/>
      <c r="BY54" s="441"/>
      <c r="BZ54" s="441"/>
      <c r="CA54" s="441"/>
      <c r="CB54" s="441"/>
      <c r="CC54" s="441"/>
      <c r="CD54" s="441"/>
      <c r="CE54" s="441"/>
      <c r="CF54" s="441"/>
      <c r="CG54" s="441"/>
      <c r="CH54" s="441"/>
      <c r="CI54" s="441"/>
      <c r="CJ54" s="441"/>
      <c r="CK54" s="441"/>
      <c r="CL54" s="441"/>
      <c r="CM54" s="441"/>
      <c r="CN54" s="441"/>
      <c r="CO54" s="441"/>
      <c r="CP54" s="441"/>
      <c r="CQ54" s="441"/>
      <c r="CR54" s="441"/>
      <c r="CS54" s="441"/>
      <c r="CT54" s="441"/>
      <c r="CU54" s="441"/>
      <c r="CV54" s="441"/>
      <c r="CW54" s="441"/>
      <c r="CX54" s="441"/>
      <c r="CY54" s="441"/>
      <c r="CZ54" s="441"/>
      <c r="DA54" s="441"/>
      <c r="DB54" s="441"/>
      <c r="DC54" s="441"/>
      <c r="DD54" s="441"/>
      <c r="DE54" s="441"/>
      <c r="DF54" s="441"/>
      <c r="DG54" s="441"/>
      <c r="DH54" s="441"/>
      <c r="DI54" s="441"/>
      <c r="DJ54" s="441"/>
      <c r="DK54" s="441"/>
      <c r="DL54" s="441"/>
      <c r="DM54" s="441"/>
      <c r="DN54" s="441"/>
      <c r="DO54" s="441"/>
      <c r="DP54" s="441"/>
      <c r="DQ54" s="441"/>
      <c r="DR54" s="441"/>
      <c r="DS54" s="441"/>
      <c r="DT54" s="441"/>
      <c r="DU54" s="441"/>
      <c r="DV54" s="441"/>
      <c r="DW54" s="441"/>
      <c r="DX54" s="441"/>
      <c r="DY54" s="441"/>
      <c r="DZ54" s="441"/>
      <c r="EA54" s="441"/>
      <c r="EB54" s="441"/>
      <c r="EC54" s="441"/>
      <c r="ED54" s="441"/>
      <c r="EE54" s="441"/>
      <c r="EF54" s="441"/>
      <c r="EG54" s="441"/>
      <c r="EH54" s="441"/>
      <c r="EI54" s="441"/>
      <c r="EJ54" s="441"/>
      <c r="EK54" s="441"/>
      <c r="EL54" s="441"/>
      <c r="EM54" s="441"/>
      <c r="EN54" s="441"/>
      <c r="EO54" s="441"/>
      <c r="EP54" s="441"/>
      <c r="EQ54" s="441"/>
      <c r="ER54" s="441"/>
      <c r="ES54" s="441"/>
      <c r="ET54" s="441"/>
      <c r="EU54" s="441"/>
      <c r="EV54" s="441"/>
      <c r="EW54" s="441"/>
      <c r="EX54" s="441"/>
      <c r="EY54" s="441"/>
      <c r="EZ54" s="441"/>
      <c r="FA54" s="441"/>
      <c r="FB54" s="441"/>
      <c r="FC54" s="441"/>
      <c r="FD54" s="441"/>
      <c r="FE54" s="441"/>
      <c r="FF54" s="441"/>
      <c r="FG54" s="441"/>
      <c r="FH54" s="441"/>
      <c r="FI54" s="441"/>
      <c r="FJ54" s="441"/>
      <c r="FK54" s="441"/>
      <c r="FL54" s="441"/>
      <c r="FM54" s="441"/>
      <c r="FN54" s="441"/>
      <c r="FO54" s="441"/>
      <c r="FP54" s="441"/>
      <c r="FQ54" s="441"/>
      <c r="FR54" s="441"/>
      <c r="FS54" s="441"/>
      <c r="FT54" s="441"/>
      <c r="FU54" s="441"/>
      <c r="FV54" s="441"/>
      <c r="FW54" s="441"/>
      <c r="FX54" s="441"/>
      <c r="FY54" s="441"/>
      <c r="FZ54" s="441"/>
      <c r="GA54" s="441"/>
      <c r="GB54" s="441"/>
      <c r="GC54" s="441"/>
      <c r="GD54" s="441"/>
      <c r="GE54" s="441"/>
      <c r="GF54" s="441"/>
    </row>
    <row r="55" spans="3:188" x14ac:dyDescent="0.2">
      <c r="C55" s="434"/>
      <c r="D55" s="434"/>
      <c r="E55" s="434"/>
      <c r="F55" s="434"/>
      <c r="G55" s="434"/>
      <c r="H55" s="434"/>
      <c r="I55" s="434"/>
      <c r="J55" s="434"/>
      <c r="K55" s="434"/>
      <c r="L55" s="434"/>
      <c r="M55" s="434"/>
      <c r="N55" s="434"/>
      <c r="O55" s="434"/>
      <c r="P55" s="434"/>
      <c r="Q55" s="434"/>
      <c r="R55" s="434"/>
      <c r="S55" s="434"/>
      <c r="T55" s="434"/>
      <c r="U55" s="434"/>
      <c r="V55" s="434"/>
      <c r="W55" s="434"/>
      <c r="X55" s="434"/>
      <c r="Y55" s="434"/>
      <c r="Z55" s="434"/>
      <c r="AA55" s="434"/>
      <c r="AB55" s="434"/>
      <c r="AC55" s="434"/>
      <c r="AD55" s="434"/>
      <c r="AE55" s="434"/>
      <c r="AF55" s="434"/>
      <c r="AG55" s="434"/>
      <c r="AH55" s="434"/>
      <c r="AI55" s="434"/>
      <c r="AJ55" s="434"/>
      <c r="AK55" s="434"/>
      <c r="AL55" s="434"/>
      <c r="AM55" s="434"/>
      <c r="AN55" s="434"/>
      <c r="AO55" s="434"/>
      <c r="AP55" s="434"/>
      <c r="AQ55" s="434"/>
      <c r="AR55" s="434"/>
      <c r="AS55" s="434"/>
      <c r="AT55" s="434"/>
      <c r="AU55" s="434"/>
      <c r="AV55" s="434"/>
      <c r="AW55" s="434"/>
      <c r="AX55" s="434"/>
      <c r="AY55" s="434"/>
      <c r="AZ55" s="434"/>
      <c r="BA55" s="434"/>
      <c r="BB55" s="434"/>
      <c r="BC55" s="434"/>
      <c r="BD55" s="434"/>
      <c r="BE55" s="434"/>
      <c r="BF55" s="434"/>
      <c r="BG55" s="434"/>
      <c r="BH55" s="434"/>
      <c r="BI55" s="434"/>
      <c r="BJ55" s="434"/>
      <c r="BK55" s="434"/>
      <c r="BL55" s="434"/>
      <c r="BM55" s="434"/>
      <c r="BN55" s="434"/>
      <c r="BO55" s="434"/>
      <c r="BP55" s="434"/>
      <c r="BQ55" s="434"/>
      <c r="BR55" s="434"/>
      <c r="BS55" s="434"/>
      <c r="BT55" s="434"/>
      <c r="BU55" s="434"/>
      <c r="BV55" s="434"/>
      <c r="BW55" s="434"/>
      <c r="BX55" s="434"/>
      <c r="BY55" s="434"/>
      <c r="BZ55" s="434"/>
      <c r="CA55" s="434"/>
      <c r="CB55" s="434"/>
      <c r="CC55" s="434"/>
      <c r="CD55" s="434"/>
      <c r="CE55" s="434"/>
      <c r="CF55" s="434"/>
      <c r="CG55" s="434"/>
      <c r="CH55" s="434"/>
      <c r="CI55" s="434"/>
      <c r="CJ55" s="434"/>
      <c r="CK55" s="434"/>
      <c r="CL55" s="434"/>
      <c r="CM55" s="434"/>
      <c r="CN55" s="434"/>
      <c r="CO55" s="434"/>
      <c r="CP55" s="434"/>
      <c r="CQ55" s="434"/>
      <c r="CR55" s="434"/>
      <c r="CS55" s="434"/>
      <c r="CT55" s="434"/>
      <c r="CU55" s="434"/>
      <c r="CV55" s="434"/>
      <c r="CW55" s="434"/>
      <c r="CX55" s="434"/>
      <c r="CY55" s="434"/>
      <c r="CZ55" s="434"/>
      <c r="DA55" s="434"/>
      <c r="DB55" s="434"/>
      <c r="DC55" s="434"/>
      <c r="DD55" s="434"/>
      <c r="DE55" s="434"/>
      <c r="DF55" s="434"/>
      <c r="DG55" s="434"/>
      <c r="DH55" s="434"/>
      <c r="DI55" s="434"/>
      <c r="DJ55" s="434"/>
      <c r="DK55" s="434"/>
      <c r="DL55" s="434"/>
      <c r="DM55" s="434"/>
      <c r="DN55" s="434"/>
      <c r="DO55" s="434"/>
      <c r="DP55" s="434"/>
      <c r="DQ55" s="434"/>
      <c r="DR55" s="434"/>
      <c r="DS55" s="434"/>
      <c r="DT55" s="434"/>
      <c r="DU55" s="434"/>
      <c r="DV55" s="434"/>
      <c r="DW55" s="434"/>
      <c r="DX55" s="434"/>
      <c r="DY55" s="434"/>
      <c r="DZ55" s="434"/>
      <c r="EA55" s="434"/>
      <c r="EB55" s="434"/>
      <c r="EC55" s="434"/>
      <c r="ED55" s="434"/>
      <c r="EE55" s="434"/>
      <c r="EF55" s="434"/>
      <c r="EG55" s="434"/>
      <c r="EH55" s="434"/>
      <c r="EI55" s="434"/>
      <c r="EJ55" s="434"/>
      <c r="EK55" s="434"/>
      <c r="EL55" s="434"/>
      <c r="EM55" s="434"/>
      <c r="EN55" s="434"/>
      <c r="EO55" s="434"/>
      <c r="EP55" s="434"/>
      <c r="EQ55" s="434"/>
      <c r="ER55" s="434"/>
      <c r="ES55" s="434"/>
      <c r="ET55" s="434"/>
      <c r="EU55" s="434"/>
      <c r="EV55" s="434"/>
      <c r="EW55" s="434"/>
      <c r="EX55" s="434"/>
      <c r="EY55" s="434"/>
      <c r="EZ55" s="434"/>
      <c r="FA55" s="434"/>
      <c r="FB55" s="434"/>
      <c r="FC55" s="434"/>
      <c r="FD55" s="434"/>
      <c r="FE55" s="434"/>
      <c r="FF55" s="434"/>
      <c r="FG55" s="434"/>
      <c r="FH55" s="434"/>
      <c r="FI55" s="434"/>
      <c r="FJ55" s="434"/>
      <c r="FK55" s="434"/>
      <c r="FL55" s="434"/>
      <c r="FM55" s="434"/>
      <c r="FN55" s="434"/>
      <c r="FO55" s="434"/>
      <c r="FP55" s="434"/>
      <c r="FQ55" s="434"/>
      <c r="FR55" s="434"/>
      <c r="FS55" s="434"/>
      <c r="FT55" s="434"/>
      <c r="FU55" s="434"/>
      <c r="FV55" s="434"/>
      <c r="FW55" s="434"/>
      <c r="FX55" s="434"/>
      <c r="FY55" s="434"/>
      <c r="FZ55" s="434"/>
      <c r="GA55" s="434"/>
      <c r="GB55" s="434"/>
      <c r="GC55" s="434"/>
      <c r="GD55" s="434"/>
      <c r="GE55" s="434"/>
      <c r="GF55" s="434"/>
    </row>
    <row r="56" spans="3:188" x14ac:dyDescent="0.2">
      <c r="C56" s="434"/>
      <c r="D56" s="434"/>
      <c r="E56" s="434"/>
      <c r="F56" s="434"/>
      <c r="G56" s="434"/>
      <c r="H56" s="434"/>
      <c r="I56" s="434"/>
      <c r="J56" s="434"/>
      <c r="K56" s="434"/>
      <c r="L56" s="434"/>
      <c r="M56" s="434"/>
      <c r="N56" s="434"/>
      <c r="O56" s="434"/>
      <c r="P56" s="434"/>
      <c r="Q56" s="434"/>
      <c r="R56" s="434"/>
      <c r="S56" s="434"/>
      <c r="T56" s="434"/>
      <c r="U56" s="434"/>
      <c r="V56" s="434"/>
      <c r="W56" s="434"/>
      <c r="X56" s="434"/>
      <c r="Y56" s="434"/>
      <c r="Z56" s="434"/>
      <c r="AA56" s="434"/>
      <c r="AB56" s="434"/>
      <c r="AC56" s="434"/>
      <c r="AD56" s="434"/>
      <c r="AE56" s="434"/>
      <c r="AF56" s="434"/>
      <c r="AG56" s="434"/>
      <c r="AH56" s="434"/>
      <c r="AI56" s="434"/>
      <c r="AJ56" s="434"/>
      <c r="AK56" s="434"/>
      <c r="AL56" s="434"/>
      <c r="AM56" s="434"/>
      <c r="AN56" s="434"/>
      <c r="AO56" s="434"/>
      <c r="AP56" s="434"/>
      <c r="AQ56" s="434"/>
      <c r="AR56" s="434"/>
      <c r="AS56" s="434"/>
      <c r="AT56" s="434"/>
      <c r="AU56" s="434"/>
      <c r="AV56" s="434"/>
      <c r="AW56" s="434"/>
      <c r="AX56" s="434"/>
      <c r="AY56" s="434"/>
      <c r="AZ56" s="434"/>
      <c r="BA56" s="434"/>
      <c r="BB56" s="434"/>
      <c r="BC56" s="434"/>
      <c r="BD56" s="434"/>
      <c r="BE56" s="434"/>
      <c r="BF56" s="434"/>
      <c r="BG56" s="434"/>
      <c r="BH56" s="434"/>
      <c r="BI56" s="434"/>
      <c r="BJ56" s="434"/>
      <c r="BK56" s="434"/>
      <c r="BL56" s="434"/>
      <c r="BM56" s="434"/>
      <c r="BN56" s="434"/>
      <c r="BO56" s="434"/>
      <c r="BP56" s="434"/>
      <c r="BQ56" s="434"/>
      <c r="BR56" s="434"/>
      <c r="BS56" s="434"/>
      <c r="BT56" s="434"/>
      <c r="BU56" s="434"/>
      <c r="BV56" s="434"/>
      <c r="BW56" s="434"/>
      <c r="BX56" s="434"/>
      <c r="BY56" s="434"/>
      <c r="BZ56" s="434"/>
      <c r="CA56" s="434"/>
      <c r="CB56" s="434"/>
      <c r="CC56" s="434"/>
      <c r="CD56" s="434"/>
      <c r="CE56" s="434"/>
      <c r="CF56" s="434"/>
      <c r="CG56" s="434"/>
      <c r="CH56" s="434"/>
      <c r="CI56" s="434"/>
      <c r="CJ56" s="434"/>
      <c r="CK56" s="434"/>
      <c r="CL56" s="434"/>
      <c r="CM56" s="434"/>
      <c r="CN56" s="434"/>
      <c r="CO56" s="434"/>
      <c r="CP56" s="434"/>
      <c r="CQ56" s="434"/>
      <c r="CR56" s="434"/>
      <c r="CS56" s="434"/>
      <c r="CT56" s="434"/>
      <c r="CU56" s="434"/>
      <c r="CV56" s="434"/>
      <c r="CW56" s="434"/>
      <c r="CX56" s="434"/>
      <c r="CY56" s="434"/>
      <c r="CZ56" s="434"/>
      <c r="DA56" s="434"/>
      <c r="DB56" s="434"/>
      <c r="DC56" s="434"/>
      <c r="DD56" s="434"/>
      <c r="DE56" s="434"/>
      <c r="DF56" s="434"/>
      <c r="DG56" s="434"/>
      <c r="DH56" s="434"/>
      <c r="DI56" s="434"/>
      <c r="DJ56" s="434"/>
      <c r="DK56" s="434"/>
      <c r="DL56" s="434"/>
      <c r="DM56" s="434"/>
      <c r="DN56" s="434"/>
      <c r="DO56" s="434"/>
      <c r="DP56" s="434"/>
      <c r="DQ56" s="434"/>
      <c r="DR56" s="434"/>
      <c r="DS56" s="434"/>
      <c r="DT56" s="434"/>
      <c r="DU56" s="434"/>
      <c r="DV56" s="434"/>
      <c r="DW56" s="434"/>
      <c r="DX56" s="434"/>
      <c r="DY56" s="434"/>
      <c r="DZ56" s="434"/>
      <c r="EA56" s="434"/>
      <c r="EB56" s="434"/>
      <c r="EC56" s="434"/>
      <c r="ED56" s="434"/>
      <c r="EE56" s="434"/>
      <c r="EF56" s="434"/>
      <c r="EG56" s="434"/>
      <c r="EH56" s="434"/>
      <c r="EI56" s="434"/>
      <c r="EJ56" s="434"/>
      <c r="EK56" s="434"/>
      <c r="EL56" s="434"/>
      <c r="EM56" s="434"/>
      <c r="EN56" s="434"/>
      <c r="EO56" s="434"/>
      <c r="EP56" s="434"/>
      <c r="EQ56" s="434"/>
      <c r="ER56" s="434"/>
      <c r="ES56" s="434"/>
      <c r="ET56" s="434"/>
      <c r="EU56" s="434"/>
      <c r="EV56" s="434"/>
      <c r="EW56" s="434"/>
      <c r="EX56" s="434"/>
      <c r="EY56" s="434"/>
      <c r="EZ56" s="434"/>
      <c r="FA56" s="434"/>
      <c r="FB56" s="434"/>
      <c r="FC56" s="434"/>
      <c r="FD56" s="434"/>
      <c r="FE56" s="434"/>
      <c r="FF56" s="434"/>
      <c r="FG56" s="434"/>
      <c r="FH56" s="434"/>
      <c r="FI56" s="434"/>
      <c r="FJ56" s="434"/>
      <c r="FK56" s="434"/>
      <c r="FL56" s="434"/>
      <c r="FM56" s="434"/>
      <c r="FN56" s="434"/>
      <c r="FO56" s="434"/>
      <c r="FP56" s="434"/>
      <c r="FQ56" s="434"/>
      <c r="FR56" s="434"/>
      <c r="FS56" s="434"/>
      <c r="FT56" s="434"/>
      <c r="FU56" s="434"/>
      <c r="FV56" s="434"/>
      <c r="FW56" s="434"/>
      <c r="FX56" s="434"/>
      <c r="FY56" s="434"/>
      <c r="FZ56" s="434"/>
      <c r="GA56" s="434"/>
      <c r="GB56" s="434"/>
      <c r="GC56" s="434"/>
      <c r="GD56" s="434"/>
      <c r="GE56" s="434"/>
      <c r="GF56" s="434"/>
    </row>
    <row r="57" spans="3:188" x14ac:dyDescent="0.2">
      <c r="C57" s="441"/>
      <c r="D57" s="441"/>
      <c r="E57" s="441"/>
      <c r="F57" s="441"/>
      <c r="G57" s="441"/>
      <c r="H57" s="441"/>
      <c r="I57" s="441"/>
      <c r="J57" s="441"/>
      <c r="K57" s="441"/>
      <c r="L57" s="441"/>
      <c r="M57" s="441"/>
      <c r="N57" s="441"/>
      <c r="O57" s="441"/>
      <c r="P57" s="441"/>
      <c r="Q57" s="441"/>
      <c r="R57" s="441"/>
      <c r="S57" s="441"/>
      <c r="T57" s="441"/>
      <c r="U57" s="441"/>
      <c r="V57" s="441"/>
      <c r="W57" s="441"/>
      <c r="X57" s="441"/>
      <c r="Y57" s="441"/>
      <c r="Z57" s="441"/>
      <c r="AA57" s="441"/>
      <c r="AB57" s="441"/>
      <c r="AC57" s="441"/>
      <c r="AD57" s="441"/>
      <c r="AE57" s="441"/>
      <c r="AF57" s="441"/>
      <c r="AG57" s="441"/>
      <c r="AH57" s="441"/>
      <c r="AI57" s="441"/>
      <c r="AJ57" s="441"/>
      <c r="AK57" s="441"/>
      <c r="AL57" s="441"/>
      <c r="AM57" s="441"/>
      <c r="AN57" s="441"/>
      <c r="AO57" s="441"/>
      <c r="AP57" s="441"/>
      <c r="AQ57" s="441"/>
      <c r="AR57" s="441"/>
      <c r="AS57" s="441"/>
      <c r="AT57" s="441"/>
      <c r="AU57" s="441"/>
      <c r="AV57" s="441"/>
      <c r="AW57" s="441"/>
      <c r="AX57" s="441"/>
      <c r="AY57" s="441"/>
      <c r="AZ57" s="441"/>
      <c r="BA57" s="441"/>
      <c r="BB57" s="441"/>
      <c r="BC57" s="441"/>
      <c r="BD57" s="441"/>
      <c r="BE57" s="441"/>
      <c r="BF57" s="441"/>
      <c r="BG57" s="441"/>
      <c r="BH57" s="441"/>
      <c r="BI57" s="441"/>
      <c r="BJ57" s="441"/>
      <c r="BK57" s="441"/>
      <c r="BL57" s="441"/>
      <c r="BM57" s="441"/>
      <c r="BN57" s="441"/>
      <c r="BO57" s="441"/>
      <c r="BP57" s="441"/>
      <c r="BQ57" s="441"/>
      <c r="BR57" s="441"/>
      <c r="BS57" s="441"/>
      <c r="BT57" s="441"/>
      <c r="BU57" s="441"/>
      <c r="BV57" s="441"/>
      <c r="BW57" s="441"/>
      <c r="BX57" s="441"/>
      <c r="BY57" s="441"/>
      <c r="BZ57" s="441"/>
      <c r="CA57" s="441"/>
      <c r="CB57" s="441"/>
      <c r="CC57" s="441"/>
      <c r="CD57" s="441"/>
      <c r="CE57" s="441"/>
      <c r="CF57" s="441"/>
      <c r="CG57" s="441"/>
      <c r="CH57" s="441"/>
      <c r="CI57" s="441"/>
      <c r="CJ57" s="441"/>
      <c r="CK57" s="441"/>
      <c r="CL57" s="441"/>
      <c r="CM57" s="441"/>
      <c r="CN57" s="441"/>
      <c r="CO57" s="441"/>
      <c r="CP57" s="441"/>
      <c r="CQ57" s="441"/>
      <c r="CR57" s="441"/>
      <c r="CS57" s="441"/>
      <c r="CT57" s="441"/>
      <c r="CU57" s="441"/>
      <c r="CV57" s="441"/>
      <c r="CW57" s="441"/>
      <c r="CX57" s="441"/>
      <c r="CY57" s="441"/>
      <c r="CZ57" s="441"/>
      <c r="DA57" s="441"/>
      <c r="DB57" s="441"/>
      <c r="DC57" s="441"/>
      <c r="DD57" s="441"/>
      <c r="DE57" s="441"/>
      <c r="DF57" s="441"/>
      <c r="DG57" s="441"/>
      <c r="DH57" s="441"/>
      <c r="DI57" s="441"/>
      <c r="DJ57" s="441"/>
      <c r="DK57" s="441"/>
      <c r="DL57" s="441"/>
      <c r="DM57" s="441"/>
      <c r="DN57" s="441"/>
      <c r="DO57" s="441"/>
      <c r="DP57" s="441"/>
      <c r="DQ57" s="441"/>
      <c r="DR57" s="441"/>
      <c r="DS57" s="441"/>
      <c r="DT57" s="441"/>
      <c r="DU57" s="441"/>
      <c r="DV57" s="441"/>
      <c r="DW57" s="441"/>
      <c r="DX57" s="441"/>
      <c r="DY57" s="441"/>
      <c r="DZ57" s="441"/>
      <c r="EA57" s="441"/>
      <c r="EB57" s="441"/>
      <c r="EC57" s="441"/>
      <c r="ED57" s="441"/>
      <c r="EE57" s="441"/>
      <c r="EF57" s="441"/>
      <c r="EG57" s="441"/>
      <c r="EH57" s="441"/>
      <c r="EI57" s="441"/>
      <c r="EJ57" s="441"/>
      <c r="EK57" s="441"/>
      <c r="EL57" s="441"/>
      <c r="EM57" s="441"/>
      <c r="EN57" s="441"/>
      <c r="EO57" s="441"/>
      <c r="EP57" s="441"/>
      <c r="EQ57" s="441"/>
      <c r="ER57" s="441"/>
      <c r="ES57" s="441"/>
      <c r="ET57" s="441"/>
      <c r="EU57" s="441"/>
      <c r="EV57" s="441"/>
      <c r="EW57" s="441"/>
      <c r="EX57" s="441"/>
      <c r="EY57" s="441"/>
      <c r="EZ57" s="441"/>
      <c r="FA57" s="441"/>
      <c r="FB57" s="441"/>
      <c r="FC57" s="441"/>
      <c r="FD57" s="441"/>
      <c r="FE57" s="441"/>
      <c r="FF57" s="441"/>
      <c r="FG57" s="441"/>
      <c r="FH57" s="441"/>
      <c r="FI57" s="441"/>
      <c r="FJ57" s="441"/>
      <c r="FK57" s="441"/>
      <c r="FL57" s="441"/>
      <c r="FM57" s="441"/>
      <c r="FN57" s="441"/>
      <c r="FO57" s="441"/>
      <c r="FP57" s="441"/>
      <c r="FQ57" s="441"/>
      <c r="FR57" s="441"/>
      <c r="FS57" s="441"/>
      <c r="FT57" s="441"/>
      <c r="FU57" s="441"/>
      <c r="FV57" s="441"/>
      <c r="FW57" s="441"/>
      <c r="FX57" s="441"/>
      <c r="FY57" s="441"/>
      <c r="FZ57" s="441"/>
      <c r="GA57" s="441"/>
      <c r="GB57" s="441"/>
      <c r="GC57" s="441"/>
      <c r="GD57" s="441"/>
      <c r="GE57" s="441"/>
      <c r="GF57" s="441"/>
    </row>
    <row r="58" spans="3:188" x14ac:dyDescent="0.2">
      <c r="C58" s="434"/>
      <c r="D58" s="434"/>
      <c r="E58" s="434"/>
      <c r="F58" s="434"/>
      <c r="G58" s="434"/>
      <c r="H58" s="434"/>
      <c r="I58" s="434"/>
      <c r="J58" s="434"/>
      <c r="K58" s="434"/>
      <c r="L58" s="434"/>
      <c r="M58" s="434"/>
      <c r="N58" s="434"/>
      <c r="O58" s="434"/>
      <c r="P58" s="434"/>
      <c r="Q58" s="434"/>
      <c r="R58" s="434"/>
      <c r="S58" s="434"/>
      <c r="T58" s="434"/>
      <c r="U58" s="434"/>
      <c r="V58" s="434"/>
      <c r="W58" s="434"/>
      <c r="X58" s="434"/>
      <c r="Y58" s="434"/>
      <c r="Z58" s="434"/>
      <c r="AA58" s="434"/>
      <c r="AB58" s="434"/>
      <c r="AC58" s="434"/>
      <c r="AD58" s="434"/>
      <c r="AE58" s="434"/>
      <c r="AF58" s="434"/>
      <c r="AG58" s="434"/>
      <c r="AH58" s="434"/>
      <c r="AI58" s="434"/>
      <c r="AJ58" s="434"/>
      <c r="AK58" s="434"/>
      <c r="AL58" s="434"/>
      <c r="AM58" s="434"/>
      <c r="AN58" s="434"/>
      <c r="AO58" s="434"/>
      <c r="AP58" s="434"/>
      <c r="AQ58" s="434"/>
      <c r="AR58" s="434"/>
      <c r="AS58" s="434"/>
      <c r="AT58" s="434"/>
      <c r="AU58" s="434"/>
      <c r="AV58" s="434"/>
      <c r="AW58" s="434"/>
      <c r="AX58" s="434"/>
      <c r="AY58" s="434"/>
      <c r="AZ58" s="434"/>
      <c r="BA58" s="434"/>
      <c r="BB58" s="434"/>
      <c r="BC58" s="434"/>
      <c r="BD58" s="434"/>
      <c r="BE58" s="434"/>
      <c r="BF58" s="434"/>
      <c r="BG58" s="434"/>
      <c r="BH58" s="434"/>
      <c r="BI58" s="434"/>
      <c r="BJ58" s="434"/>
      <c r="BK58" s="434"/>
      <c r="BL58" s="434"/>
      <c r="BM58" s="434"/>
      <c r="BN58" s="434"/>
      <c r="BO58" s="434"/>
      <c r="BP58" s="434"/>
      <c r="BQ58" s="434"/>
      <c r="BR58" s="434"/>
      <c r="BS58" s="434"/>
      <c r="BT58" s="434"/>
      <c r="BU58" s="434"/>
      <c r="BV58" s="434"/>
      <c r="BW58" s="434"/>
      <c r="BX58" s="434"/>
      <c r="BY58" s="434"/>
      <c r="BZ58" s="434"/>
      <c r="CA58" s="434"/>
      <c r="CB58" s="434"/>
      <c r="CC58" s="434"/>
      <c r="CD58" s="434"/>
      <c r="CE58" s="434"/>
      <c r="CF58" s="434"/>
      <c r="CG58" s="434"/>
      <c r="CH58" s="434"/>
      <c r="CI58" s="434"/>
      <c r="CJ58" s="434"/>
      <c r="CK58" s="434"/>
      <c r="CL58" s="434"/>
      <c r="CM58" s="434"/>
      <c r="CN58" s="434"/>
      <c r="CO58" s="434"/>
      <c r="CP58" s="434"/>
      <c r="CQ58" s="434"/>
      <c r="CR58" s="434"/>
      <c r="CS58" s="434"/>
      <c r="CT58" s="434"/>
      <c r="CU58" s="434"/>
      <c r="CV58" s="434"/>
      <c r="CW58" s="434"/>
      <c r="CX58" s="434"/>
      <c r="CY58" s="434"/>
      <c r="CZ58" s="434"/>
      <c r="DA58" s="434"/>
      <c r="DB58" s="434"/>
      <c r="DC58" s="434"/>
      <c r="DD58" s="434"/>
      <c r="DE58" s="434"/>
      <c r="DF58" s="434"/>
      <c r="DG58" s="434"/>
      <c r="DH58" s="434"/>
      <c r="DI58" s="434"/>
      <c r="DJ58" s="434"/>
      <c r="DK58" s="434"/>
      <c r="DL58" s="434"/>
      <c r="DM58" s="434"/>
      <c r="DN58" s="434"/>
      <c r="DO58" s="434"/>
      <c r="DP58" s="434"/>
      <c r="DQ58" s="434"/>
      <c r="DR58" s="434"/>
      <c r="DS58" s="434"/>
      <c r="DT58" s="434"/>
      <c r="DU58" s="434"/>
      <c r="DV58" s="434"/>
      <c r="DW58" s="434"/>
      <c r="DX58" s="434"/>
      <c r="DY58" s="434"/>
      <c r="DZ58" s="434"/>
      <c r="EA58" s="434"/>
      <c r="EB58" s="434"/>
      <c r="EC58" s="434"/>
      <c r="ED58" s="434"/>
      <c r="EE58" s="434"/>
      <c r="EF58" s="434"/>
      <c r="EG58" s="434"/>
      <c r="EH58" s="434"/>
      <c r="EI58" s="434"/>
      <c r="EJ58" s="434"/>
      <c r="EK58" s="434"/>
      <c r="EL58" s="434"/>
      <c r="EM58" s="434"/>
      <c r="EN58" s="434"/>
      <c r="EO58" s="434"/>
      <c r="EP58" s="434"/>
      <c r="EQ58" s="434"/>
      <c r="ER58" s="434"/>
      <c r="ES58" s="434"/>
      <c r="ET58" s="434"/>
      <c r="EU58" s="434"/>
      <c r="EV58" s="434"/>
      <c r="EW58" s="434"/>
      <c r="EX58" s="434"/>
      <c r="EY58" s="434"/>
      <c r="EZ58" s="434"/>
      <c r="FA58" s="434"/>
      <c r="FB58" s="434"/>
      <c r="FC58" s="434"/>
      <c r="FD58" s="434"/>
      <c r="FE58" s="434"/>
      <c r="FF58" s="434"/>
      <c r="FG58" s="434"/>
      <c r="FH58" s="434"/>
      <c r="FI58" s="434"/>
      <c r="FJ58" s="434"/>
      <c r="FK58" s="434"/>
      <c r="FL58" s="434"/>
      <c r="FM58" s="434"/>
      <c r="FN58" s="434"/>
      <c r="FO58" s="434"/>
      <c r="FP58" s="434"/>
      <c r="FQ58" s="434"/>
      <c r="FR58" s="434"/>
      <c r="FS58" s="434"/>
      <c r="FT58" s="434"/>
      <c r="FU58" s="434"/>
      <c r="FV58" s="434"/>
      <c r="FW58" s="434"/>
      <c r="FX58" s="434"/>
      <c r="FY58" s="434"/>
      <c r="FZ58" s="434"/>
      <c r="GA58" s="434"/>
      <c r="GB58" s="434"/>
      <c r="GC58" s="434"/>
      <c r="GD58" s="434"/>
      <c r="GE58" s="434"/>
      <c r="GF58" s="434"/>
    </row>
    <row r="59" spans="3:188" x14ac:dyDescent="0.2">
      <c r="C59" s="434"/>
      <c r="D59" s="434"/>
      <c r="E59" s="434"/>
      <c r="F59" s="434"/>
      <c r="G59" s="434"/>
      <c r="H59" s="434"/>
      <c r="I59" s="434"/>
      <c r="J59" s="434"/>
      <c r="K59" s="434"/>
      <c r="L59" s="434"/>
      <c r="M59" s="434"/>
      <c r="N59" s="434"/>
      <c r="O59" s="434"/>
      <c r="P59" s="434"/>
      <c r="Q59" s="434"/>
      <c r="R59" s="434"/>
      <c r="S59" s="434"/>
      <c r="T59" s="434"/>
      <c r="U59" s="434"/>
      <c r="V59" s="434"/>
      <c r="W59" s="434"/>
      <c r="X59" s="434"/>
      <c r="Y59" s="434"/>
      <c r="Z59" s="434"/>
      <c r="AA59" s="434"/>
      <c r="AB59" s="434"/>
      <c r="AC59" s="434"/>
      <c r="AD59" s="434"/>
      <c r="AE59" s="434"/>
      <c r="AF59" s="434"/>
      <c r="AG59" s="434"/>
      <c r="AH59" s="434"/>
      <c r="AI59" s="434"/>
      <c r="AJ59" s="434"/>
      <c r="AK59" s="434"/>
      <c r="AL59" s="434"/>
      <c r="AM59" s="434"/>
      <c r="AN59" s="434"/>
      <c r="AO59" s="434"/>
      <c r="AP59" s="434"/>
      <c r="AQ59" s="434"/>
      <c r="AR59" s="434"/>
      <c r="AS59" s="434"/>
      <c r="AT59" s="434"/>
      <c r="AU59" s="434"/>
      <c r="AV59" s="434"/>
      <c r="AW59" s="434"/>
      <c r="AX59" s="434"/>
      <c r="AY59" s="434"/>
      <c r="AZ59" s="434"/>
      <c r="BA59" s="434"/>
      <c r="BB59" s="434"/>
      <c r="BC59" s="434"/>
      <c r="BD59" s="434"/>
      <c r="BE59" s="434"/>
      <c r="BF59" s="434"/>
      <c r="BG59" s="434"/>
      <c r="BH59" s="434"/>
      <c r="BI59" s="434"/>
      <c r="BJ59" s="434"/>
      <c r="BK59" s="434"/>
      <c r="BL59" s="434"/>
      <c r="BM59" s="434"/>
      <c r="BN59" s="434"/>
      <c r="BO59" s="434"/>
      <c r="BP59" s="434"/>
      <c r="BQ59" s="434"/>
      <c r="BR59" s="434"/>
      <c r="BS59" s="434"/>
      <c r="BT59" s="434"/>
      <c r="BU59" s="434"/>
      <c r="BV59" s="434"/>
      <c r="BW59" s="434"/>
      <c r="BX59" s="434"/>
      <c r="BY59" s="434"/>
      <c r="BZ59" s="434"/>
      <c r="CA59" s="434"/>
      <c r="CB59" s="434"/>
      <c r="CC59" s="434"/>
      <c r="CD59" s="434"/>
      <c r="CE59" s="434"/>
      <c r="CF59" s="434"/>
      <c r="CG59" s="434"/>
      <c r="CH59" s="434"/>
      <c r="CI59" s="434"/>
      <c r="CJ59" s="434"/>
      <c r="CK59" s="434"/>
      <c r="CL59" s="434"/>
      <c r="CM59" s="434"/>
      <c r="CN59" s="434"/>
      <c r="CO59" s="434"/>
      <c r="CP59" s="434"/>
      <c r="CQ59" s="434"/>
      <c r="CR59" s="434"/>
      <c r="CS59" s="434"/>
      <c r="CT59" s="434"/>
      <c r="CU59" s="434"/>
      <c r="CV59" s="434"/>
      <c r="CW59" s="434"/>
      <c r="CX59" s="434"/>
      <c r="CY59" s="434"/>
      <c r="CZ59" s="434"/>
      <c r="DA59" s="434"/>
      <c r="DB59" s="434"/>
      <c r="DC59" s="434"/>
      <c r="DD59" s="434"/>
      <c r="DE59" s="434"/>
      <c r="DF59" s="434"/>
      <c r="DG59" s="434"/>
      <c r="DH59" s="434"/>
      <c r="DI59" s="434"/>
      <c r="DJ59" s="434"/>
      <c r="DK59" s="434"/>
      <c r="DL59" s="434"/>
      <c r="DM59" s="434"/>
      <c r="DN59" s="434"/>
      <c r="DO59" s="434"/>
      <c r="DP59" s="434"/>
      <c r="DQ59" s="434"/>
      <c r="DR59" s="434"/>
      <c r="DS59" s="434"/>
      <c r="DT59" s="434"/>
      <c r="DU59" s="434"/>
      <c r="DV59" s="434"/>
      <c r="DW59" s="434"/>
      <c r="DX59" s="434"/>
      <c r="DY59" s="434"/>
      <c r="DZ59" s="434"/>
      <c r="EA59" s="434"/>
      <c r="EB59" s="434"/>
      <c r="EC59" s="434"/>
      <c r="ED59" s="434"/>
      <c r="EE59" s="434"/>
      <c r="EF59" s="434"/>
      <c r="EG59" s="434"/>
      <c r="EH59" s="434"/>
      <c r="EI59" s="434"/>
      <c r="EJ59" s="434"/>
      <c r="EK59" s="434"/>
      <c r="EL59" s="434"/>
      <c r="EM59" s="434"/>
      <c r="EN59" s="434"/>
      <c r="EO59" s="434"/>
      <c r="EP59" s="434"/>
      <c r="EQ59" s="434"/>
      <c r="ER59" s="434"/>
      <c r="ES59" s="434"/>
      <c r="ET59" s="434"/>
      <c r="EU59" s="434"/>
      <c r="EV59" s="434"/>
      <c r="EW59" s="434"/>
      <c r="EX59" s="434"/>
      <c r="EY59" s="434"/>
      <c r="EZ59" s="434"/>
      <c r="FA59" s="434"/>
      <c r="FB59" s="434"/>
      <c r="FC59" s="434"/>
      <c r="FD59" s="434"/>
      <c r="FE59" s="434"/>
      <c r="FF59" s="434"/>
      <c r="FG59" s="434"/>
      <c r="FH59" s="434"/>
      <c r="FI59" s="434"/>
      <c r="FJ59" s="434"/>
      <c r="FK59" s="434"/>
      <c r="FL59" s="434"/>
      <c r="FM59" s="434"/>
      <c r="FN59" s="434"/>
      <c r="FO59" s="434"/>
      <c r="FP59" s="434"/>
      <c r="FQ59" s="434"/>
      <c r="FR59" s="434"/>
      <c r="FS59" s="434"/>
      <c r="FT59" s="434"/>
      <c r="FU59" s="434"/>
      <c r="FV59" s="434"/>
      <c r="FW59" s="434"/>
      <c r="FX59" s="434"/>
      <c r="FY59" s="434"/>
      <c r="FZ59" s="434"/>
      <c r="GA59" s="434"/>
      <c r="GB59" s="434"/>
      <c r="GC59" s="434"/>
      <c r="GD59" s="434"/>
      <c r="GE59" s="434"/>
      <c r="GF59" s="434"/>
    </row>
    <row r="60" spans="3:188" x14ac:dyDescent="0.2">
      <c r="C60" s="434"/>
      <c r="D60" s="434"/>
      <c r="E60" s="434"/>
      <c r="F60" s="434"/>
      <c r="G60" s="434"/>
      <c r="H60" s="434"/>
      <c r="I60" s="434"/>
      <c r="J60" s="434"/>
      <c r="K60" s="434"/>
      <c r="L60" s="434"/>
      <c r="M60" s="434"/>
      <c r="N60" s="434"/>
      <c r="O60" s="434"/>
      <c r="P60" s="434"/>
      <c r="Q60" s="434"/>
      <c r="R60" s="434"/>
      <c r="S60" s="434"/>
      <c r="T60" s="434"/>
      <c r="U60" s="434"/>
      <c r="V60" s="434"/>
      <c r="W60" s="434"/>
      <c r="X60" s="434"/>
      <c r="Y60" s="434"/>
      <c r="Z60" s="434"/>
      <c r="AA60" s="434"/>
      <c r="AB60" s="434"/>
      <c r="AC60" s="434"/>
      <c r="AD60" s="434"/>
      <c r="AE60" s="434"/>
      <c r="AF60" s="434"/>
      <c r="AG60" s="434"/>
      <c r="AH60" s="434"/>
      <c r="AI60" s="434"/>
      <c r="AJ60" s="434"/>
      <c r="AK60" s="434"/>
      <c r="AL60" s="434"/>
      <c r="AM60" s="434"/>
      <c r="AN60" s="434"/>
      <c r="AO60" s="434"/>
      <c r="AP60" s="434"/>
      <c r="AQ60" s="434"/>
      <c r="AR60" s="434"/>
      <c r="AS60" s="434"/>
      <c r="AT60" s="434"/>
      <c r="AU60" s="434"/>
      <c r="AV60" s="434"/>
      <c r="AW60" s="434"/>
      <c r="AX60" s="434"/>
      <c r="AY60" s="434"/>
      <c r="AZ60" s="434"/>
      <c r="BA60" s="434"/>
      <c r="BB60" s="434"/>
      <c r="BC60" s="434"/>
      <c r="BD60" s="434"/>
      <c r="BE60" s="434"/>
      <c r="BF60" s="434"/>
      <c r="BG60" s="434"/>
      <c r="BH60" s="434"/>
      <c r="BI60" s="434"/>
      <c r="BJ60" s="434"/>
      <c r="BK60" s="434"/>
      <c r="BL60" s="434"/>
      <c r="BM60" s="434"/>
      <c r="BN60" s="434"/>
      <c r="BO60" s="434"/>
      <c r="BP60" s="434"/>
      <c r="BQ60" s="434"/>
      <c r="BR60" s="434"/>
      <c r="BS60" s="434"/>
      <c r="BT60" s="434"/>
      <c r="BU60" s="434"/>
      <c r="BV60" s="434"/>
      <c r="BW60" s="434"/>
      <c r="BX60" s="434"/>
      <c r="BY60" s="434"/>
      <c r="BZ60" s="434"/>
      <c r="CA60" s="434"/>
      <c r="CB60" s="434"/>
      <c r="CC60" s="434"/>
      <c r="CD60" s="434"/>
      <c r="CE60" s="434"/>
      <c r="CF60" s="434"/>
      <c r="CG60" s="434"/>
      <c r="CH60" s="434"/>
      <c r="CI60" s="434"/>
      <c r="CJ60" s="434"/>
      <c r="CK60" s="434"/>
      <c r="CL60" s="434"/>
      <c r="CM60" s="434"/>
      <c r="CN60" s="434"/>
      <c r="CO60" s="434"/>
      <c r="CP60" s="434"/>
      <c r="CQ60" s="434"/>
      <c r="CR60" s="434"/>
      <c r="CS60" s="434"/>
      <c r="CT60" s="434"/>
      <c r="CU60" s="434"/>
      <c r="CV60" s="434"/>
      <c r="CW60" s="434"/>
      <c r="CX60" s="434"/>
      <c r="CY60" s="434"/>
      <c r="CZ60" s="434"/>
      <c r="DA60" s="434"/>
      <c r="DB60" s="434"/>
      <c r="DC60" s="434"/>
      <c r="DD60" s="434"/>
      <c r="DE60" s="434"/>
      <c r="DF60" s="434"/>
      <c r="DG60" s="434"/>
      <c r="DH60" s="434"/>
      <c r="DI60" s="434"/>
      <c r="DJ60" s="434"/>
      <c r="DK60" s="434"/>
      <c r="DL60" s="434"/>
      <c r="DM60" s="434"/>
      <c r="DN60" s="434"/>
      <c r="DO60" s="434"/>
      <c r="DP60" s="434"/>
      <c r="DQ60" s="434"/>
      <c r="DR60" s="434"/>
      <c r="DS60" s="434"/>
      <c r="DT60" s="434"/>
      <c r="DU60" s="434"/>
      <c r="DV60" s="434"/>
      <c r="DW60" s="434"/>
      <c r="DX60" s="434"/>
      <c r="DY60" s="434"/>
      <c r="DZ60" s="434"/>
      <c r="EA60" s="434"/>
      <c r="EB60" s="434"/>
      <c r="EC60" s="434"/>
      <c r="ED60" s="434"/>
      <c r="EE60" s="434"/>
      <c r="EF60" s="434"/>
      <c r="EG60" s="434"/>
      <c r="EH60" s="434"/>
      <c r="EI60" s="434"/>
      <c r="EJ60" s="434"/>
      <c r="EK60" s="434"/>
      <c r="EL60" s="434"/>
      <c r="EM60" s="434"/>
      <c r="EN60" s="434"/>
      <c r="EO60" s="434"/>
      <c r="EP60" s="434"/>
      <c r="EQ60" s="434"/>
      <c r="ER60" s="434"/>
      <c r="ES60" s="434"/>
      <c r="ET60" s="434"/>
      <c r="EU60" s="434"/>
      <c r="EV60" s="434"/>
      <c r="EW60" s="434"/>
      <c r="EX60" s="434"/>
      <c r="EY60" s="434"/>
      <c r="EZ60" s="434"/>
      <c r="FA60" s="434"/>
      <c r="FB60" s="434"/>
      <c r="FC60" s="434"/>
      <c r="FD60" s="434"/>
      <c r="FE60" s="434"/>
      <c r="FF60" s="434"/>
      <c r="FG60" s="434"/>
      <c r="FH60" s="434"/>
      <c r="FI60" s="434"/>
      <c r="FJ60" s="434"/>
      <c r="FK60" s="434"/>
      <c r="FL60" s="434"/>
      <c r="FM60" s="434"/>
      <c r="FN60" s="434"/>
      <c r="FO60" s="434"/>
      <c r="FP60" s="434"/>
      <c r="FQ60" s="434"/>
      <c r="FR60" s="434"/>
      <c r="FS60" s="434"/>
      <c r="FT60" s="434"/>
      <c r="FU60" s="434"/>
      <c r="FV60" s="434"/>
      <c r="FW60" s="434"/>
      <c r="FX60" s="434"/>
      <c r="FY60" s="434"/>
      <c r="FZ60" s="434"/>
      <c r="GA60" s="434"/>
      <c r="GB60" s="434"/>
      <c r="GC60" s="434"/>
      <c r="GD60" s="434"/>
      <c r="GE60" s="434"/>
      <c r="GF60" s="434"/>
    </row>
    <row r="61" spans="3:188" x14ac:dyDescent="0.2">
      <c r="C61" s="434"/>
      <c r="D61" s="434"/>
      <c r="E61" s="434"/>
      <c r="F61" s="434"/>
      <c r="G61" s="434"/>
      <c r="H61" s="434"/>
      <c r="I61" s="434"/>
      <c r="J61" s="434"/>
      <c r="K61" s="434"/>
      <c r="L61" s="434"/>
      <c r="M61" s="434"/>
      <c r="N61" s="434"/>
      <c r="O61" s="434"/>
      <c r="P61" s="434"/>
      <c r="Q61" s="434"/>
      <c r="R61" s="434"/>
      <c r="S61" s="434"/>
      <c r="T61" s="434"/>
      <c r="U61" s="434"/>
      <c r="V61" s="434"/>
      <c r="W61" s="434"/>
      <c r="X61" s="434"/>
      <c r="Y61" s="434"/>
      <c r="Z61" s="434"/>
      <c r="AA61" s="434"/>
      <c r="AB61" s="434"/>
      <c r="AC61" s="434"/>
      <c r="AD61" s="434"/>
      <c r="AE61" s="434"/>
      <c r="AF61" s="434"/>
      <c r="AG61" s="434"/>
      <c r="AH61" s="434"/>
      <c r="AI61" s="434"/>
      <c r="AJ61" s="434"/>
      <c r="AK61" s="434"/>
      <c r="AL61" s="434"/>
      <c r="AM61" s="434"/>
      <c r="AN61" s="434"/>
      <c r="AO61" s="434"/>
      <c r="AP61" s="434"/>
      <c r="AQ61" s="434"/>
      <c r="AR61" s="434"/>
      <c r="AS61" s="434"/>
      <c r="AT61" s="434"/>
      <c r="AU61" s="434"/>
      <c r="AV61" s="434"/>
      <c r="AW61" s="434"/>
      <c r="AX61" s="434"/>
      <c r="AY61" s="434"/>
      <c r="AZ61" s="434"/>
      <c r="BA61" s="434"/>
      <c r="BB61" s="434"/>
      <c r="BC61" s="434"/>
      <c r="BD61" s="434"/>
      <c r="BE61" s="434"/>
      <c r="BF61" s="434"/>
      <c r="BG61" s="434"/>
      <c r="BH61" s="434"/>
      <c r="BI61" s="434"/>
      <c r="BJ61" s="434"/>
      <c r="BK61" s="434"/>
      <c r="BL61" s="434"/>
      <c r="BM61" s="434"/>
      <c r="BN61" s="434"/>
      <c r="BO61" s="434"/>
      <c r="BP61" s="434"/>
      <c r="BQ61" s="434"/>
      <c r="BR61" s="434"/>
      <c r="BS61" s="434"/>
      <c r="BT61" s="434"/>
      <c r="BU61" s="434"/>
      <c r="BV61" s="434"/>
      <c r="BW61" s="434"/>
      <c r="BX61" s="434"/>
      <c r="BY61" s="434"/>
      <c r="BZ61" s="434"/>
      <c r="CA61" s="434"/>
      <c r="CB61" s="434"/>
      <c r="CC61" s="434"/>
      <c r="CD61" s="434"/>
      <c r="CE61" s="434"/>
      <c r="CF61" s="434"/>
      <c r="CG61" s="434"/>
      <c r="CH61" s="434"/>
      <c r="CI61" s="434"/>
      <c r="CJ61" s="434"/>
      <c r="CK61" s="434"/>
      <c r="CL61" s="434"/>
      <c r="CM61" s="434"/>
      <c r="CN61" s="434"/>
      <c r="CO61" s="434"/>
      <c r="CP61" s="434"/>
      <c r="CQ61" s="434"/>
      <c r="CR61" s="434"/>
      <c r="CS61" s="434"/>
      <c r="CT61" s="434"/>
      <c r="CU61" s="434"/>
      <c r="CV61" s="434"/>
      <c r="CW61" s="434"/>
      <c r="CX61" s="434"/>
      <c r="CY61" s="434"/>
      <c r="CZ61" s="434"/>
      <c r="DA61" s="434"/>
      <c r="DB61" s="434"/>
      <c r="DC61" s="434"/>
      <c r="DD61" s="434"/>
      <c r="DE61" s="434"/>
      <c r="DF61" s="434"/>
      <c r="DG61" s="434"/>
      <c r="DH61" s="434"/>
      <c r="DI61" s="434"/>
      <c r="DJ61" s="434"/>
      <c r="DK61" s="434"/>
      <c r="DL61" s="434"/>
      <c r="DM61" s="434"/>
      <c r="DN61" s="434"/>
      <c r="DO61" s="434"/>
      <c r="DP61" s="434"/>
      <c r="DQ61" s="434"/>
      <c r="DR61" s="434"/>
      <c r="DS61" s="434"/>
      <c r="DT61" s="434"/>
      <c r="DU61" s="434"/>
      <c r="DV61" s="434"/>
      <c r="DW61" s="434"/>
      <c r="DX61" s="434"/>
      <c r="DY61" s="434"/>
      <c r="DZ61" s="434"/>
      <c r="EA61" s="434"/>
      <c r="EB61" s="434"/>
      <c r="EC61" s="434"/>
      <c r="ED61" s="434"/>
      <c r="EE61" s="434"/>
      <c r="EF61" s="434"/>
      <c r="EG61" s="434"/>
      <c r="EH61" s="434"/>
      <c r="EI61" s="434"/>
      <c r="EJ61" s="434"/>
      <c r="EK61" s="434"/>
      <c r="EL61" s="434"/>
      <c r="EM61" s="434"/>
      <c r="EN61" s="434"/>
      <c r="EO61" s="434"/>
      <c r="EP61" s="434"/>
      <c r="EQ61" s="434"/>
      <c r="ER61" s="434"/>
      <c r="ES61" s="434"/>
      <c r="ET61" s="434"/>
      <c r="EU61" s="434"/>
      <c r="EV61" s="434"/>
      <c r="EW61" s="434"/>
      <c r="EX61" s="434"/>
      <c r="EY61" s="434"/>
      <c r="EZ61" s="434"/>
      <c r="FA61" s="434"/>
      <c r="FB61" s="434"/>
      <c r="FC61" s="434"/>
      <c r="FD61" s="434"/>
      <c r="FE61" s="434"/>
      <c r="FF61" s="434"/>
      <c r="FG61" s="434"/>
      <c r="FH61" s="434"/>
      <c r="FI61" s="434"/>
      <c r="FJ61" s="434"/>
      <c r="FK61" s="434"/>
      <c r="FL61" s="434"/>
      <c r="FM61" s="434"/>
      <c r="FN61" s="434"/>
      <c r="FO61" s="434"/>
      <c r="FP61" s="434"/>
      <c r="FQ61" s="434"/>
      <c r="FR61" s="434"/>
      <c r="FS61" s="434"/>
      <c r="FT61" s="434"/>
      <c r="FU61" s="434"/>
      <c r="FV61" s="434"/>
      <c r="FW61" s="434"/>
      <c r="FX61" s="434"/>
      <c r="FY61" s="434"/>
      <c r="FZ61" s="434"/>
      <c r="GA61" s="434"/>
      <c r="GB61" s="434"/>
      <c r="GC61" s="434"/>
      <c r="GD61" s="434"/>
      <c r="GE61" s="434"/>
      <c r="GF61" s="434"/>
    </row>
    <row r="62" spans="3:188" x14ac:dyDescent="0.2">
      <c r="C62" s="434"/>
      <c r="D62" s="434"/>
      <c r="E62" s="434"/>
      <c r="F62" s="434"/>
      <c r="G62" s="434"/>
      <c r="H62" s="434"/>
      <c r="I62" s="434"/>
      <c r="J62" s="434"/>
      <c r="K62" s="434"/>
      <c r="L62" s="434"/>
      <c r="M62" s="434"/>
      <c r="N62" s="434"/>
      <c r="O62" s="434"/>
      <c r="P62" s="434"/>
      <c r="Q62" s="434"/>
      <c r="R62" s="434"/>
      <c r="S62" s="434"/>
      <c r="T62" s="434"/>
      <c r="U62" s="434"/>
      <c r="V62" s="434"/>
      <c r="W62" s="434"/>
      <c r="X62" s="434"/>
      <c r="Y62" s="434"/>
      <c r="Z62" s="434"/>
      <c r="AA62" s="434"/>
      <c r="AB62" s="434"/>
      <c r="AC62" s="434"/>
      <c r="AD62" s="434"/>
      <c r="AE62" s="434"/>
      <c r="AF62" s="434"/>
      <c r="AG62" s="434"/>
      <c r="AH62" s="434"/>
      <c r="AI62" s="434"/>
      <c r="AJ62" s="434"/>
      <c r="AK62" s="434"/>
      <c r="AL62" s="434"/>
      <c r="AM62" s="434"/>
      <c r="AN62" s="434"/>
      <c r="AO62" s="434"/>
      <c r="AP62" s="434"/>
      <c r="AQ62" s="434"/>
      <c r="AR62" s="434"/>
      <c r="AS62" s="434"/>
      <c r="AT62" s="434"/>
      <c r="AU62" s="434"/>
      <c r="AV62" s="434"/>
      <c r="AW62" s="434"/>
      <c r="AX62" s="434"/>
      <c r="AY62" s="434"/>
      <c r="AZ62" s="434"/>
      <c r="BA62" s="434"/>
      <c r="BB62" s="434"/>
      <c r="BC62" s="434"/>
      <c r="BD62" s="434"/>
      <c r="BE62" s="434"/>
      <c r="BF62" s="434"/>
      <c r="BG62" s="434"/>
      <c r="BH62" s="434"/>
      <c r="BI62" s="434"/>
      <c r="BJ62" s="434"/>
      <c r="BK62" s="434"/>
      <c r="BL62" s="434"/>
      <c r="BM62" s="434"/>
      <c r="BN62" s="434"/>
      <c r="BO62" s="434"/>
      <c r="BP62" s="434"/>
      <c r="BQ62" s="434"/>
      <c r="BR62" s="434"/>
      <c r="BS62" s="434"/>
      <c r="BT62" s="434"/>
      <c r="BU62" s="434"/>
      <c r="BV62" s="434"/>
      <c r="BW62" s="434"/>
      <c r="BX62" s="434"/>
      <c r="BY62" s="434"/>
      <c r="BZ62" s="434"/>
      <c r="CA62" s="434"/>
      <c r="CB62" s="434"/>
      <c r="CC62" s="434"/>
      <c r="CD62" s="434"/>
      <c r="CE62" s="434"/>
      <c r="CF62" s="434"/>
      <c r="CG62" s="434"/>
      <c r="CH62" s="434"/>
      <c r="CI62" s="434"/>
      <c r="CJ62" s="434"/>
      <c r="CK62" s="434"/>
      <c r="CL62" s="434"/>
      <c r="CM62" s="434"/>
      <c r="CN62" s="434"/>
      <c r="CO62" s="434"/>
      <c r="CP62" s="434"/>
      <c r="CQ62" s="434"/>
      <c r="CR62" s="434"/>
      <c r="CS62" s="434"/>
      <c r="CT62" s="434"/>
      <c r="CU62" s="434"/>
      <c r="CV62" s="434"/>
      <c r="CW62" s="434"/>
      <c r="CX62" s="434"/>
      <c r="CY62" s="434"/>
      <c r="CZ62" s="434"/>
      <c r="DA62" s="434"/>
      <c r="DB62" s="434"/>
      <c r="DC62" s="434"/>
      <c r="DD62" s="434"/>
      <c r="DE62" s="434"/>
      <c r="DF62" s="434"/>
      <c r="DG62" s="434"/>
      <c r="DH62" s="434"/>
      <c r="DI62" s="434"/>
      <c r="DJ62" s="434"/>
      <c r="DK62" s="434"/>
      <c r="DL62" s="434"/>
      <c r="DM62" s="434"/>
      <c r="DN62" s="434"/>
      <c r="DO62" s="434"/>
      <c r="DP62" s="434"/>
      <c r="DQ62" s="434"/>
      <c r="DR62" s="434"/>
      <c r="DS62" s="434"/>
      <c r="DT62" s="434"/>
      <c r="DU62" s="434"/>
      <c r="DV62" s="434"/>
      <c r="DW62" s="434"/>
      <c r="DX62" s="434"/>
      <c r="DY62" s="434"/>
      <c r="DZ62" s="434"/>
      <c r="EA62" s="434"/>
      <c r="EB62" s="434"/>
      <c r="EC62" s="434"/>
      <c r="ED62" s="434"/>
      <c r="EE62" s="434"/>
      <c r="EF62" s="434"/>
      <c r="EG62" s="434"/>
      <c r="EH62" s="434"/>
      <c r="EI62" s="434"/>
      <c r="EJ62" s="434"/>
      <c r="EK62" s="434"/>
      <c r="EL62" s="434"/>
      <c r="EM62" s="434"/>
      <c r="EN62" s="434"/>
      <c r="EO62" s="434"/>
      <c r="EP62" s="434"/>
      <c r="EQ62" s="434"/>
      <c r="ER62" s="434"/>
      <c r="ES62" s="434"/>
      <c r="ET62" s="434"/>
      <c r="EU62" s="434"/>
      <c r="EV62" s="434"/>
      <c r="EW62" s="434"/>
      <c r="EX62" s="434"/>
      <c r="EY62" s="434"/>
      <c r="EZ62" s="434"/>
      <c r="FA62" s="434"/>
      <c r="FB62" s="434"/>
      <c r="FC62" s="434"/>
      <c r="FD62" s="434"/>
      <c r="FE62" s="434"/>
      <c r="FF62" s="434"/>
      <c r="FG62" s="434"/>
      <c r="FH62" s="434"/>
      <c r="FI62" s="434"/>
      <c r="FJ62" s="434"/>
      <c r="FK62" s="434"/>
      <c r="FL62" s="434"/>
      <c r="FM62" s="434"/>
      <c r="FN62" s="434"/>
      <c r="FO62" s="434"/>
      <c r="FP62" s="434"/>
      <c r="FQ62" s="434"/>
      <c r="FR62" s="434"/>
      <c r="FS62" s="434"/>
      <c r="FT62" s="434"/>
      <c r="FU62" s="434"/>
      <c r="FV62" s="434"/>
      <c r="FW62" s="434"/>
      <c r="FX62" s="434"/>
      <c r="FY62" s="434"/>
      <c r="FZ62" s="434"/>
      <c r="GA62" s="434"/>
      <c r="GB62" s="434"/>
      <c r="GC62" s="434"/>
      <c r="GD62" s="434"/>
      <c r="GE62" s="434"/>
      <c r="GF62" s="434"/>
    </row>
    <row r="63" spans="3:188" x14ac:dyDescent="0.2">
      <c r="C63" s="434"/>
      <c r="D63" s="434"/>
      <c r="E63" s="434"/>
      <c r="F63" s="434"/>
      <c r="G63" s="434"/>
      <c r="H63" s="434"/>
      <c r="I63" s="434"/>
      <c r="J63" s="434"/>
      <c r="K63" s="434"/>
      <c r="L63" s="434"/>
      <c r="M63" s="434"/>
      <c r="N63" s="434"/>
      <c r="O63" s="434"/>
      <c r="P63" s="434"/>
      <c r="Q63" s="434"/>
      <c r="R63" s="434"/>
      <c r="S63" s="434"/>
      <c r="T63" s="434"/>
      <c r="U63" s="434"/>
      <c r="V63" s="434"/>
      <c r="W63" s="434"/>
      <c r="X63" s="434"/>
      <c r="Y63" s="434"/>
      <c r="Z63" s="434"/>
      <c r="AA63" s="434"/>
      <c r="AB63" s="434"/>
      <c r="AC63" s="434"/>
      <c r="AD63" s="434"/>
      <c r="AE63" s="434"/>
      <c r="AF63" s="434"/>
      <c r="AG63" s="434"/>
      <c r="AH63" s="434"/>
      <c r="AI63" s="434"/>
      <c r="AJ63" s="434"/>
      <c r="AK63" s="434"/>
      <c r="AL63" s="434"/>
      <c r="AM63" s="434"/>
      <c r="AN63" s="434"/>
      <c r="AO63" s="434"/>
      <c r="AP63" s="434"/>
      <c r="AQ63" s="434"/>
      <c r="AR63" s="434"/>
      <c r="AS63" s="434"/>
      <c r="AT63" s="434"/>
      <c r="AU63" s="434"/>
      <c r="AV63" s="434"/>
      <c r="AW63" s="434"/>
      <c r="AX63" s="434"/>
      <c r="AY63" s="434"/>
      <c r="AZ63" s="434"/>
      <c r="BA63" s="434"/>
      <c r="BB63" s="434"/>
      <c r="BC63" s="434"/>
      <c r="BD63" s="434"/>
      <c r="BE63" s="434"/>
      <c r="BF63" s="434"/>
      <c r="BG63" s="434"/>
      <c r="BH63" s="434"/>
      <c r="BI63" s="434"/>
      <c r="BJ63" s="434"/>
      <c r="BK63" s="434"/>
      <c r="BL63" s="434"/>
      <c r="BM63" s="434"/>
      <c r="BN63" s="434"/>
      <c r="BO63" s="434"/>
      <c r="BP63" s="434"/>
      <c r="BQ63" s="434"/>
      <c r="BR63" s="434"/>
      <c r="BS63" s="434"/>
      <c r="BT63" s="434"/>
      <c r="BU63" s="434"/>
      <c r="BV63" s="434"/>
      <c r="BW63" s="434"/>
      <c r="BX63" s="434"/>
      <c r="BY63" s="434"/>
      <c r="BZ63" s="434"/>
      <c r="CA63" s="434"/>
      <c r="CB63" s="434"/>
      <c r="CC63" s="434"/>
      <c r="CD63" s="434"/>
      <c r="CE63" s="434"/>
      <c r="CF63" s="434"/>
      <c r="CG63" s="434"/>
      <c r="CH63" s="434"/>
      <c r="CI63" s="434"/>
      <c r="CJ63" s="434"/>
      <c r="CK63" s="434"/>
      <c r="CL63" s="434"/>
      <c r="CM63" s="434"/>
      <c r="CN63" s="434"/>
      <c r="CO63" s="434"/>
      <c r="CP63" s="434"/>
      <c r="CQ63" s="434"/>
      <c r="CR63" s="434"/>
      <c r="CS63" s="434"/>
      <c r="CT63" s="434"/>
      <c r="CU63" s="434"/>
      <c r="CV63" s="434"/>
      <c r="CW63" s="434"/>
      <c r="CX63" s="434"/>
      <c r="CY63" s="434"/>
      <c r="CZ63" s="434"/>
      <c r="DA63" s="434"/>
      <c r="DB63" s="434"/>
      <c r="DC63" s="434"/>
      <c r="DD63" s="434"/>
      <c r="DE63" s="434"/>
      <c r="DF63" s="434"/>
      <c r="DG63" s="434"/>
      <c r="DH63" s="434"/>
      <c r="DI63" s="434"/>
      <c r="DJ63" s="434"/>
      <c r="DK63" s="434"/>
      <c r="DL63" s="434"/>
      <c r="DM63" s="434"/>
      <c r="DN63" s="434"/>
      <c r="DO63" s="434"/>
      <c r="DP63" s="434"/>
      <c r="DQ63" s="434"/>
      <c r="DR63" s="434"/>
      <c r="DS63" s="434"/>
      <c r="DT63" s="434"/>
      <c r="DU63" s="434"/>
      <c r="DV63" s="434"/>
      <c r="DW63" s="434"/>
      <c r="DX63" s="434"/>
      <c r="DY63" s="434"/>
      <c r="DZ63" s="434"/>
      <c r="EA63" s="434"/>
      <c r="EB63" s="434"/>
      <c r="EC63" s="434"/>
      <c r="ED63" s="434"/>
      <c r="EE63" s="434"/>
      <c r="EF63" s="434"/>
      <c r="EG63" s="434"/>
      <c r="EH63" s="434"/>
      <c r="EI63" s="434"/>
      <c r="EJ63" s="434"/>
      <c r="EK63" s="434"/>
      <c r="EL63" s="434"/>
      <c r="EM63" s="434"/>
      <c r="EN63" s="434"/>
      <c r="EO63" s="434"/>
      <c r="EP63" s="434"/>
      <c r="EQ63" s="434"/>
      <c r="ER63" s="434"/>
      <c r="ES63" s="434"/>
      <c r="ET63" s="434"/>
      <c r="EU63" s="434"/>
      <c r="EV63" s="434"/>
      <c r="EW63" s="434"/>
      <c r="EX63" s="434"/>
      <c r="EY63" s="434"/>
      <c r="EZ63" s="434"/>
      <c r="FA63" s="434"/>
      <c r="FB63" s="434"/>
      <c r="FC63" s="434"/>
      <c r="FD63" s="434"/>
      <c r="FE63" s="434"/>
      <c r="FF63" s="434"/>
      <c r="FG63" s="434"/>
      <c r="FH63" s="434"/>
      <c r="FI63" s="434"/>
      <c r="FJ63" s="434"/>
      <c r="FK63" s="434"/>
      <c r="FL63" s="434"/>
      <c r="FM63" s="434"/>
      <c r="FN63" s="434"/>
      <c r="FO63" s="434"/>
      <c r="FP63" s="434"/>
      <c r="FQ63" s="434"/>
      <c r="FR63" s="434"/>
      <c r="FS63" s="434"/>
      <c r="FT63" s="434"/>
      <c r="FU63" s="434"/>
      <c r="FV63" s="434"/>
      <c r="FW63" s="434"/>
      <c r="FX63" s="434"/>
      <c r="FY63" s="434"/>
      <c r="FZ63" s="434"/>
      <c r="GA63" s="434"/>
      <c r="GB63" s="434"/>
      <c r="GC63" s="434"/>
      <c r="GD63" s="434"/>
      <c r="GE63" s="434"/>
      <c r="GF63" s="434"/>
    </row>
    <row r="64" spans="3:188" ht="15" thickBot="1" x14ac:dyDescent="0.25">
      <c r="C64" s="445"/>
      <c r="D64" s="445"/>
      <c r="E64" s="445"/>
      <c r="F64" s="445"/>
      <c r="G64" s="445"/>
      <c r="H64" s="445"/>
      <c r="I64" s="445"/>
      <c r="J64" s="445"/>
      <c r="K64" s="445"/>
      <c r="L64" s="445"/>
      <c r="M64" s="445"/>
      <c r="N64" s="445"/>
      <c r="O64" s="445"/>
      <c r="P64" s="445"/>
      <c r="Q64" s="445"/>
      <c r="R64" s="445"/>
      <c r="S64" s="445"/>
      <c r="T64" s="445"/>
      <c r="U64" s="445"/>
      <c r="V64" s="445"/>
      <c r="W64" s="445"/>
      <c r="X64" s="445"/>
      <c r="Y64" s="445"/>
      <c r="Z64" s="445"/>
      <c r="AA64" s="445"/>
      <c r="AB64" s="445"/>
      <c r="AC64" s="445"/>
      <c r="AD64" s="445"/>
      <c r="AE64" s="445"/>
      <c r="AF64" s="445"/>
      <c r="AG64" s="445"/>
      <c r="AH64" s="445"/>
      <c r="AI64" s="445"/>
      <c r="AJ64" s="445"/>
      <c r="AK64" s="445"/>
      <c r="AL64" s="445"/>
      <c r="AM64" s="445"/>
      <c r="AN64" s="445"/>
      <c r="AO64" s="445"/>
      <c r="AP64" s="445"/>
      <c r="AQ64" s="445"/>
      <c r="AR64" s="445"/>
      <c r="AS64" s="445"/>
      <c r="AT64" s="445"/>
      <c r="AU64" s="445"/>
      <c r="AV64" s="445"/>
      <c r="AW64" s="445"/>
      <c r="AX64" s="445"/>
      <c r="AY64" s="445"/>
      <c r="AZ64" s="445"/>
      <c r="BA64" s="445"/>
      <c r="BB64" s="445"/>
      <c r="BC64" s="445"/>
      <c r="BD64" s="445"/>
      <c r="BE64" s="445"/>
      <c r="BF64" s="445"/>
      <c r="BG64" s="445"/>
      <c r="BH64" s="445"/>
      <c r="BI64" s="445"/>
      <c r="BJ64" s="445"/>
      <c r="BK64" s="445"/>
      <c r="BL64" s="445"/>
      <c r="BM64" s="445"/>
      <c r="BN64" s="445"/>
      <c r="BO64" s="445"/>
      <c r="BP64" s="445"/>
      <c r="BQ64" s="445"/>
      <c r="BR64" s="445"/>
      <c r="BS64" s="445"/>
      <c r="BT64" s="445"/>
      <c r="BU64" s="445"/>
      <c r="BV64" s="445"/>
      <c r="BW64" s="445"/>
      <c r="BX64" s="445"/>
      <c r="BY64" s="445"/>
      <c r="BZ64" s="445"/>
      <c r="CA64" s="445"/>
      <c r="CB64" s="445"/>
      <c r="CC64" s="445"/>
      <c r="CD64" s="445"/>
      <c r="CE64" s="445"/>
      <c r="CF64" s="445"/>
      <c r="CG64" s="445"/>
      <c r="CH64" s="445"/>
      <c r="CI64" s="445"/>
      <c r="CJ64" s="445"/>
      <c r="CK64" s="445"/>
      <c r="CL64" s="445"/>
      <c r="CM64" s="445"/>
      <c r="CN64" s="445"/>
      <c r="CO64" s="445"/>
      <c r="CP64" s="445"/>
      <c r="CQ64" s="445"/>
      <c r="CR64" s="445"/>
      <c r="CS64" s="445"/>
      <c r="CT64" s="445"/>
      <c r="CU64" s="445"/>
      <c r="CV64" s="445"/>
      <c r="CW64" s="445"/>
      <c r="CX64" s="445"/>
      <c r="CY64" s="445"/>
      <c r="CZ64" s="445"/>
      <c r="DA64" s="445"/>
      <c r="DB64" s="445"/>
      <c r="DC64" s="445"/>
      <c r="DD64" s="445"/>
      <c r="DE64" s="445"/>
      <c r="DF64" s="445"/>
      <c r="DG64" s="445"/>
      <c r="DH64" s="445"/>
      <c r="DI64" s="445"/>
      <c r="DJ64" s="445"/>
      <c r="DK64" s="445"/>
      <c r="DL64" s="445"/>
      <c r="DM64" s="445"/>
      <c r="DN64" s="445"/>
      <c r="DO64" s="445"/>
      <c r="DP64" s="445"/>
      <c r="DQ64" s="445"/>
      <c r="DR64" s="445"/>
      <c r="DS64" s="445"/>
      <c r="DT64" s="445"/>
      <c r="DU64" s="445"/>
      <c r="DV64" s="445"/>
      <c r="DW64" s="445"/>
      <c r="DX64" s="445"/>
      <c r="DY64" s="445"/>
      <c r="DZ64" s="445"/>
      <c r="EA64" s="445"/>
      <c r="EB64" s="445"/>
      <c r="EC64" s="445"/>
      <c r="ED64" s="445"/>
      <c r="EE64" s="445"/>
      <c r="EF64" s="445"/>
      <c r="EG64" s="445"/>
      <c r="EH64" s="445"/>
      <c r="EI64" s="445"/>
      <c r="EJ64" s="445"/>
      <c r="EK64" s="445"/>
      <c r="EL64" s="445"/>
      <c r="EM64" s="445"/>
      <c r="EN64" s="445"/>
      <c r="EO64" s="445"/>
      <c r="EP64" s="445"/>
      <c r="EQ64" s="445"/>
      <c r="ER64" s="445"/>
      <c r="ES64" s="445"/>
      <c r="ET64" s="445"/>
      <c r="EU64" s="445"/>
      <c r="EV64" s="445"/>
      <c r="EW64" s="445"/>
      <c r="EX64" s="445"/>
      <c r="EY64" s="445"/>
      <c r="EZ64" s="445"/>
      <c r="FA64" s="445"/>
      <c r="FB64" s="445"/>
      <c r="FC64" s="445"/>
      <c r="FD64" s="445"/>
      <c r="FE64" s="445"/>
      <c r="FF64" s="445"/>
      <c r="FG64" s="445"/>
      <c r="FH64" s="445"/>
      <c r="FI64" s="445"/>
      <c r="FJ64" s="445"/>
      <c r="FK64" s="445"/>
      <c r="FL64" s="445"/>
      <c r="FM64" s="445"/>
      <c r="FN64" s="445"/>
      <c r="FO64" s="445"/>
      <c r="FP64" s="445"/>
      <c r="FQ64" s="445"/>
      <c r="FR64" s="445"/>
      <c r="FS64" s="445"/>
      <c r="FT64" s="445"/>
      <c r="FU64" s="445"/>
      <c r="FV64" s="445"/>
      <c r="FW64" s="445"/>
      <c r="FX64" s="445"/>
      <c r="FY64" s="445"/>
      <c r="FZ64" s="445"/>
      <c r="GA64" s="445"/>
      <c r="GB64" s="445"/>
      <c r="GC64" s="445"/>
      <c r="GD64" s="445"/>
      <c r="GE64" s="445"/>
      <c r="GF64" s="445"/>
    </row>
    <row r="65" spans="3:188" x14ac:dyDescent="0.2">
      <c r="C65" s="412"/>
      <c r="D65" s="412"/>
      <c r="E65" s="412"/>
      <c r="F65" s="412"/>
      <c r="G65" s="412"/>
      <c r="H65" s="412"/>
      <c r="I65" s="412"/>
      <c r="J65" s="412"/>
      <c r="K65" s="412"/>
      <c r="L65" s="412"/>
      <c r="M65" s="412"/>
      <c r="N65" s="412"/>
      <c r="O65" s="412"/>
      <c r="P65" s="412"/>
      <c r="Q65" s="412"/>
      <c r="R65" s="412"/>
      <c r="S65" s="412"/>
      <c r="T65" s="412"/>
      <c r="U65" s="412"/>
      <c r="V65" s="412"/>
      <c r="W65" s="412"/>
      <c r="X65" s="412"/>
      <c r="Y65" s="412"/>
      <c r="Z65" s="412"/>
      <c r="AA65" s="412"/>
      <c r="AB65" s="412"/>
      <c r="AC65" s="412"/>
      <c r="AD65" s="412"/>
      <c r="AE65" s="412"/>
      <c r="AF65" s="412"/>
      <c r="AG65" s="412"/>
      <c r="AH65" s="412"/>
      <c r="AI65" s="412"/>
      <c r="AJ65" s="412"/>
      <c r="AK65" s="412"/>
      <c r="AL65" s="412"/>
      <c r="AM65" s="412"/>
      <c r="AN65" s="412"/>
      <c r="AO65" s="412"/>
      <c r="AP65" s="412"/>
      <c r="AQ65" s="412"/>
      <c r="AR65" s="412"/>
      <c r="AS65" s="412"/>
      <c r="AT65" s="412"/>
      <c r="AU65" s="412"/>
      <c r="AV65" s="412"/>
      <c r="AW65" s="412"/>
      <c r="AX65" s="412"/>
      <c r="AY65" s="412"/>
      <c r="AZ65" s="412"/>
      <c r="BA65" s="412"/>
      <c r="BB65" s="412"/>
      <c r="BC65" s="412"/>
      <c r="BD65" s="412"/>
      <c r="BE65" s="412"/>
      <c r="BF65" s="412"/>
      <c r="BG65" s="412"/>
      <c r="BH65" s="412"/>
      <c r="BI65" s="412"/>
      <c r="BJ65" s="412"/>
      <c r="BK65" s="412"/>
      <c r="BL65" s="412"/>
      <c r="BM65" s="412"/>
      <c r="BN65" s="412"/>
      <c r="BO65" s="412"/>
      <c r="BP65" s="412"/>
      <c r="BQ65" s="412"/>
      <c r="BR65" s="412"/>
      <c r="BS65" s="412"/>
      <c r="BT65" s="412"/>
      <c r="BU65" s="412"/>
      <c r="BV65" s="412"/>
      <c r="BW65" s="412"/>
      <c r="BX65" s="412"/>
      <c r="BY65" s="412"/>
      <c r="BZ65" s="412"/>
      <c r="CA65" s="412"/>
      <c r="CB65" s="412"/>
      <c r="CC65" s="412"/>
      <c r="CD65" s="412"/>
      <c r="CE65" s="412"/>
      <c r="CF65" s="412"/>
      <c r="CG65" s="412"/>
      <c r="CH65" s="412"/>
      <c r="CI65" s="412"/>
      <c r="CJ65" s="412"/>
      <c r="CK65" s="412"/>
      <c r="CL65" s="412"/>
      <c r="CM65" s="412"/>
      <c r="CN65" s="412"/>
      <c r="CO65" s="412"/>
      <c r="CP65" s="412"/>
      <c r="CQ65" s="412"/>
      <c r="CR65" s="412"/>
      <c r="CS65" s="412"/>
      <c r="CT65" s="412"/>
      <c r="CU65" s="412"/>
      <c r="CV65" s="412"/>
      <c r="CW65" s="412"/>
      <c r="CX65" s="412"/>
      <c r="CY65" s="412"/>
      <c r="CZ65" s="412"/>
      <c r="DA65" s="412"/>
      <c r="DB65" s="412"/>
      <c r="DC65" s="412"/>
      <c r="DD65" s="412"/>
      <c r="DE65" s="412"/>
      <c r="DF65" s="412"/>
      <c r="DG65" s="412"/>
      <c r="DH65" s="412"/>
      <c r="DI65" s="412"/>
      <c r="DJ65" s="412"/>
      <c r="DK65" s="412"/>
      <c r="DL65" s="412"/>
      <c r="DM65" s="412"/>
      <c r="DN65" s="412"/>
      <c r="DO65" s="412"/>
      <c r="DP65" s="412"/>
      <c r="DQ65" s="412"/>
      <c r="DR65" s="412"/>
      <c r="DS65" s="412"/>
      <c r="DT65" s="412"/>
      <c r="DU65" s="412"/>
      <c r="DV65" s="412"/>
      <c r="DW65" s="412"/>
      <c r="DX65" s="412"/>
      <c r="DY65" s="412"/>
      <c r="DZ65" s="412"/>
      <c r="EA65" s="412"/>
      <c r="EB65" s="412"/>
      <c r="EC65" s="412"/>
      <c r="ED65" s="412"/>
      <c r="EE65" s="412"/>
      <c r="EF65" s="412"/>
      <c r="EG65" s="412"/>
      <c r="EH65" s="412"/>
      <c r="EI65" s="412"/>
      <c r="EJ65" s="412"/>
      <c r="EK65" s="412"/>
      <c r="EL65" s="412"/>
      <c r="EM65" s="412"/>
      <c r="EN65" s="412"/>
      <c r="EO65" s="412"/>
      <c r="EP65" s="412"/>
      <c r="EQ65" s="412"/>
      <c r="ER65" s="412"/>
      <c r="ES65" s="412"/>
      <c r="ET65" s="412"/>
      <c r="EU65" s="412"/>
      <c r="EV65" s="412"/>
      <c r="EW65" s="412"/>
      <c r="EX65" s="412"/>
      <c r="EY65" s="412"/>
      <c r="EZ65" s="412"/>
      <c r="FA65" s="412"/>
      <c r="FB65" s="412"/>
      <c r="FC65" s="412"/>
      <c r="FD65" s="412"/>
      <c r="FE65" s="412"/>
      <c r="FF65" s="412"/>
      <c r="FG65" s="412"/>
      <c r="FH65" s="412"/>
      <c r="FI65" s="412"/>
      <c r="FJ65" s="412"/>
      <c r="FK65" s="412"/>
      <c r="FL65" s="412"/>
      <c r="FM65" s="412"/>
      <c r="FN65" s="412"/>
      <c r="FO65" s="412"/>
      <c r="FP65" s="412"/>
      <c r="FQ65" s="412"/>
      <c r="FR65" s="412"/>
      <c r="FS65" s="412"/>
      <c r="FT65" s="412"/>
      <c r="FU65" s="412"/>
      <c r="FV65" s="412"/>
      <c r="FW65" s="412"/>
      <c r="FX65" s="412"/>
      <c r="FY65" s="412"/>
      <c r="FZ65" s="412"/>
      <c r="GA65" s="412"/>
      <c r="GB65" s="412"/>
      <c r="GC65" s="412"/>
      <c r="GD65" s="412"/>
      <c r="GE65" s="412"/>
      <c r="GF65" s="412"/>
    </row>
  </sheetData>
  <printOptions horizontalCentered="1" verticalCentered="1"/>
  <pageMargins left="0.11811023622047245" right="0.11811023622047245" top="0.55118110236220474" bottom="0.35433070866141736" header="0.31496062992125984" footer="0.31496062992125984"/>
  <pageSetup scale="1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XFB68"/>
  <sheetViews>
    <sheetView showGridLines="0" view="pageBreakPreview" zoomScale="96" zoomScaleNormal="100" zoomScaleSheetLayoutView="96" workbookViewId="0">
      <selection activeCell="CK2" sqref="CK2"/>
    </sheetView>
  </sheetViews>
  <sheetFormatPr defaultColWidth="9.140625" defaultRowHeight="15" x14ac:dyDescent="0.25"/>
  <cols>
    <col min="1" max="1" width="52.140625" style="195" customWidth="1"/>
    <col min="2" max="57" width="12.7109375" style="200" hidden="1" customWidth="1"/>
    <col min="58" max="58" width="13.85546875" style="200" hidden="1" customWidth="1"/>
    <col min="59" max="61" width="12.7109375" style="200" hidden="1" customWidth="1"/>
    <col min="62" max="62" width="12.7109375" style="200" customWidth="1"/>
    <col min="63" max="65" width="12.7109375" style="200" hidden="1" customWidth="1"/>
    <col min="66" max="66" width="12.7109375" style="200" customWidth="1"/>
    <col min="67" max="69" width="12.7109375" style="200" hidden="1" customWidth="1"/>
    <col min="70" max="70" width="12.7109375" style="200" customWidth="1"/>
    <col min="71" max="73" width="12.7109375" style="200" hidden="1" customWidth="1"/>
    <col min="74" max="74" width="12.7109375" style="200" customWidth="1"/>
    <col min="75" max="75" width="13.85546875" style="200" bestFit="1" customWidth="1"/>
    <col min="76" max="76" width="12.7109375" style="203" hidden="1" customWidth="1"/>
    <col min="77" max="79" width="12.7109375" style="200" hidden="1" customWidth="1"/>
    <col min="80" max="80" width="12.7109375" style="200" customWidth="1"/>
    <col min="81" max="83" width="12.7109375" style="200" hidden="1" customWidth="1"/>
    <col min="84" max="84" width="12.7109375" style="200" customWidth="1"/>
    <col min="85" max="87" width="12.7109375" style="200" hidden="1" customWidth="1"/>
    <col min="88" max="93" width="12.7109375" style="200" customWidth="1"/>
    <col min="94" max="94" width="12.7109375" style="203" hidden="1" customWidth="1"/>
    <col min="95" max="95" width="9.140625" style="200" customWidth="1"/>
    <col min="96" max="96" width="11.42578125" style="200" bestFit="1" customWidth="1"/>
    <col min="97" max="98" width="9.140625" style="200"/>
    <col min="99" max="100" width="18.7109375" style="200" bestFit="1" customWidth="1"/>
    <col min="101" max="101" width="20.28515625" style="200" bestFit="1" customWidth="1"/>
    <col min="102" max="102" width="27.7109375" style="200" customWidth="1"/>
    <col min="103" max="103" width="18.7109375" style="200" bestFit="1" customWidth="1"/>
    <col min="104" max="122" width="9.140625" style="200"/>
    <col min="123" max="16384" width="9.140625" style="195"/>
  </cols>
  <sheetData>
    <row r="1" spans="1:122" s="3" customFormat="1" ht="77.25" customHeight="1" thickBot="1" x14ac:dyDescent="0.25">
      <c r="A1" s="359" t="s">
        <v>124</v>
      </c>
      <c r="B1" s="360"/>
      <c r="C1" s="360"/>
      <c r="D1" s="360"/>
      <c r="E1" s="360"/>
      <c r="F1" s="360"/>
      <c r="G1" s="360"/>
      <c r="H1" s="360"/>
      <c r="I1" s="360"/>
      <c r="J1" s="360"/>
      <c r="K1" s="360"/>
      <c r="L1" s="360"/>
      <c r="M1" s="360"/>
      <c r="N1" s="360"/>
      <c r="O1" s="360"/>
      <c r="P1" s="360"/>
      <c r="Q1" s="360"/>
      <c r="R1" s="360"/>
      <c r="S1" s="360"/>
      <c r="T1" s="360"/>
      <c r="U1" s="360"/>
      <c r="V1" s="360"/>
      <c r="W1" s="360"/>
      <c r="X1" s="360"/>
      <c r="Y1" s="360"/>
      <c r="Z1" s="360"/>
      <c r="AA1" s="360"/>
      <c r="AB1" s="360"/>
      <c r="AC1" s="360"/>
      <c r="AD1" s="360"/>
      <c r="AE1" s="360"/>
      <c r="AF1" s="360"/>
      <c r="AG1" s="360"/>
      <c r="AH1" s="360"/>
      <c r="AI1" s="360"/>
      <c r="AJ1" s="360"/>
      <c r="AK1" s="360"/>
      <c r="AL1" s="360"/>
      <c r="AM1" s="360"/>
      <c r="AN1" s="360"/>
      <c r="AO1" s="360"/>
      <c r="AP1" s="360"/>
      <c r="AQ1" s="360"/>
      <c r="AR1" s="360"/>
      <c r="AS1" s="360"/>
      <c r="AT1" s="360"/>
      <c r="AU1" s="360"/>
      <c r="AV1" s="360"/>
      <c r="AW1" s="360"/>
      <c r="AX1" s="360"/>
      <c r="AY1" s="360"/>
      <c r="AZ1" s="360"/>
      <c r="BA1" s="360"/>
      <c r="BB1" s="360"/>
      <c r="BC1" s="360"/>
      <c r="BD1" s="360"/>
      <c r="BE1" s="360"/>
      <c r="BF1" s="360"/>
      <c r="BG1" s="360"/>
      <c r="BH1" s="360"/>
      <c r="BI1" s="360"/>
      <c r="BJ1" s="360"/>
      <c r="BK1" s="360"/>
      <c r="BL1" s="360"/>
      <c r="BM1" s="360"/>
      <c r="BN1" s="360"/>
      <c r="BO1" s="360"/>
      <c r="BP1" s="360"/>
      <c r="BQ1" s="360"/>
      <c r="BR1" s="360"/>
      <c r="BS1" s="360"/>
      <c r="BT1" s="360"/>
      <c r="BU1" s="360"/>
      <c r="BV1" s="360"/>
      <c r="BW1" s="360"/>
      <c r="BX1" s="360"/>
      <c r="BY1" s="360"/>
      <c r="BZ1" s="360"/>
      <c r="CA1" s="360"/>
      <c r="CB1" s="360"/>
      <c r="CC1" s="360"/>
      <c r="CD1" s="360"/>
      <c r="CE1" s="357"/>
      <c r="CF1" s="360"/>
      <c r="CG1" s="360"/>
      <c r="CH1" s="360"/>
      <c r="CI1" s="360"/>
      <c r="CJ1" s="360"/>
      <c r="CK1" s="357"/>
      <c r="CL1" s="360"/>
      <c r="CM1" s="357"/>
      <c r="CN1" s="357"/>
      <c r="CO1" s="358"/>
      <c r="CP1" s="358"/>
    </row>
    <row r="2" spans="1:122" s="228" customFormat="1" ht="25.5" customHeight="1" x14ac:dyDescent="0.25">
      <c r="A2" s="225"/>
      <c r="B2" s="226">
        <v>40816</v>
      </c>
      <c r="C2" s="226">
        <v>40847</v>
      </c>
      <c r="D2" s="226">
        <v>40877</v>
      </c>
      <c r="E2" s="226">
        <v>40908</v>
      </c>
      <c r="F2" s="226" t="s">
        <v>34</v>
      </c>
      <c r="G2" s="226">
        <v>40939</v>
      </c>
      <c r="H2" s="226">
        <v>40967</v>
      </c>
      <c r="I2" s="226">
        <v>40999</v>
      </c>
      <c r="J2" s="226" t="s">
        <v>86</v>
      </c>
      <c r="K2" s="226">
        <v>41029</v>
      </c>
      <c r="L2" s="226">
        <v>41059</v>
      </c>
      <c r="M2" s="226">
        <v>41090</v>
      </c>
      <c r="N2" s="226" t="s">
        <v>87</v>
      </c>
      <c r="O2" s="226">
        <v>41121</v>
      </c>
      <c r="P2" s="226">
        <v>41151</v>
      </c>
      <c r="Q2" s="226">
        <v>41182</v>
      </c>
      <c r="R2" s="226" t="s">
        <v>88</v>
      </c>
      <c r="S2" s="226">
        <v>41213</v>
      </c>
      <c r="T2" s="226">
        <v>41243</v>
      </c>
      <c r="U2" s="226">
        <v>41274</v>
      </c>
      <c r="V2" s="226" t="s">
        <v>89</v>
      </c>
      <c r="W2" s="226" t="s">
        <v>35</v>
      </c>
      <c r="X2" s="226" t="s">
        <v>37</v>
      </c>
      <c r="Y2" s="226">
        <v>41305</v>
      </c>
      <c r="Z2" s="226">
        <v>41333</v>
      </c>
      <c r="AA2" s="226">
        <v>41364</v>
      </c>
      <c r="AB2" s="226" t="s">
        <v>90</v>
      </c>
      <c r="AC2" s="226">
        <v>41394</v>
      </c>
      <c r="AD2" s="226">
        <v>41424</v>
      </c>
      <c r="AE2" s="226">
        <v>41455</v>
      </c>
      <c r="AF2" s="226" t="s">
        <v>91</v>
      </c>
      <c r="AG2" s="226">
        <v>41486</v>
      </c>
      <c r="AH2" s="226">
        <v>41516</v>
      </c>
      <c r="AI2" s="226">
        <v>41547</v>
      </c>
      <c r="AJ2" s="226" t="s">
        <v>92</v>
      </c>
      <c r="AK2" s="226">
        <v>41578</v>
      </c>
      <c r="AL2" s="226">
        <v>41608</v>
      </c>
      <c r="AM2" s="226">
        <v>41639</v>
      </c>
      <c r="AN2" s="226" t="s">
        <v>93</v>
      </c>
      <c r="AO2" s="226" t="s">
        <v>36</v>
      </c>
      <c r="AP2" s="226">
        <v>41670</v>
      </c>
      <c r="AQ2" s="226">
        <v>41698</v>
      </c>
      <c r="AR2" s="226">
        <v>41729</v>
      </c>
      <c r="AS2" s="226" t="s">
        <v>94</v>
      </c>
      <c r="AT2" s="226">
        <v>41759</v>
      </c>
      <c r="AU2" s="226">
        <v>41789</v>
      </c>
      <c r="AV2" s="226">
        <v>41820</v>
      </c>
      <c r="AW2" s="226" t="s">
        <v>95</v>
      </c>
      <c r="AX2" s="226">
        <v>41851</v>
      </c>
      <c r="AY2" s="226">
        <v>41881</v>
      </c>
      <c r="AZ2" s="226">
        <v>41912</v>
      </c>
      <c r="BA2" s="226" t="s">
        <v>96</v>
      </c>
      <c r="BB2" s="226">
        <v>41943</v>
      </c>
      <c r="BC2" s="226">
        <v>41973</v>
      </c>
      <c r="BD2" s="226">
        <v>42004</v>
      </c>
      <c r="BE2" s="226" t="s">
        <v>97</v>
      </c>
      <c r="BF2" s="226" t="s">
        <v>38</v>
      </c>
      <c r="BG2" s="226">
        <v>42035</v>
      </c>
      <c r="BH2" s="226">
        <v>42063</v>
      </c>
      <c r="BI2" s="226">
        <v>42094</v>
      </c>
      <c r="BJ2" s="226" t="s">
        <v>98</v>
      </c>
      <c r="BK2" s="226">
        <v>42124</v>
      </c>
      <c r="BL2" s="226">
        <v>42154</v>
      </c>
      <c r="BM2" s="226">
        <v>42185</v>
      </c>
      <c r="BN2" s="226" t="s">
        <v>99</v>
      </c>
      <c r="BO2" s="226">
        <v>42216</v>
      </c>
      <c r="BP2" s="226">
        <v>42246</v>
      </c>
      <c r="BQ2" s="226">
        <v>42277</v>
      </c>
      <c r="BR2" s="226" t="s">
        <v>100</v>
      </c>
      <c r="BS2" s="226">
        <v>42308</v>
      </c>
      <c r="BT2" s="226">
        <v>42338</v>
      </c>
      <c r="BU2" s="226">
        <v>42369</v>
      </c>
      <c r="BV2" s="226" t="s">
        <v>101</v>
      </c>
      <c r="BW2" s="226" t="s">
        <v>39</v>
      </c>
      <c r="BX2" s="255" t="s">
        <v>130</v>
      </c>
      <c r="BY2" s="226">
        <v>42400</v>
      </c>
      <c r="BZ2" s="226">
        <v>42428</v>
      </c>
      <c r="CA2" s="226">
        <v>42460</v>
      </c>
      <c r="CB2" s="226" t="s">
        <v>133</v>
      </c>
      <c r="CC2" s="226">
        <v>42490</v>
      </c>
      <c r="CD2" s="226">
        <v>42520</v>
      </c>
      <c r="CE2" s="226">
        <v>42551</v>
      </c>
      <c r="CF2" s="226" t="s">
        <v>134</v>
      </c>
      <c r="CG2" s="226">
        <v>42582</v>
      </c>
      <c r="CH2" s="369">
        <v>42612</v>
      </c>
      <c r="CI2" s="369">
        <v>42643</v>
      </c>
      <c r="CJ2" s="369" t="s">
        <v>135</v>
      </c>
      <c r="CK2" s="226">
        <v>42674</v>
      </c>
      <c r="CL2" s="369">
        <v>42704</v>
      </c>
      <c r="CM2" s="226">
        <v>42735</v>
      </c>
      <c r="CN2" s="226" t="s">
        <v>136</v>
      </c>
      <c r="CO2" s="397" t="s">
        <v>137</v>
      </c>
      <c r="CP2" s="356" t="s">
        <v>138</v>
      </c>
      <c r="CQ2" s="227"/>
      <c r="CR2" s="227"/>
      <c r="CS2" s="227"/>
      <c r="CT2" s="227"/>
      <c r="CU2" s="227"/>
      <c r="CV2" s="227"/>
      <c r="CW2" s="227"/>
      <c r="CX2" s="227"/>
      <c r="CY2" s="227"/>
      <c r="CZ2" s="227"/>
      <c r="DA2" s="227"/>
      <c r="DB2" s="227"/>
      <c r="DC2" s="227"/>
      <c r="DD2" s="227"/>
      <c r="DE2" s="227"/>
      <c r="DF2" s="227"/>
      <c r="DG2" s="227"/>
      <c r="DH2" s="227"/>
      <c r="DI2" s="227"/>
      <c r="DJ2" s="227"/>
      <c r="DK2" s="227"/>
      <c r="DL2" s="227"/>
      <c r="DM2" s="227"/>
      <c r="DN2" s="227"/>
      <c r="DO2" s="227"/>
      <c r="DP2" s="227"/>
      <c r="DQ2" s="227"/>
      <c r="DR2" s="227"/>
    </row>
    <row r="3" spans="1:122" s="212" customFormat="1" ht="24.75" customHeight="1" x14ac:dyDescent="0.25">
      <c r="A3" s="234" t="s">
        <v>126</v>
      </c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  <c r="P3" s="208"/>
      <c r="Q3" s="208"/>
      <c r="R3" s="208"/>
      <c r="S3" s="208"/>
      <c r="T3" s="208"/>
      <c r="U3" s="208"/>
      <c r="V3" s="208"/>
      <c r="W3" s="208"/>
      <c r="X3" s="208"/>
      <c r="Y3" s="208"/>
      <c r="Z3" s="208"/>
      <c r="AA3" s="208"/>
      <c r="AB3" s="208"/>
      <c r="AC3" s="208"/>
      <c r="AD3" s="208"/>
      <c r="AE3" s="208"/>
      <c r="AF3" s="208"/>
      <c r="AG3" s="208"/>
      <c r="AH3" s="208"/>
      <c r="AI3" s="208"/>
      <c r="AJ3" s="208"/>
      <c r="AK3" s="208"/>
      <c r="AL3" s="208"/>
      <c r="AM3" s="208"/>
      <c r="AN3" s="208"/>
      <c r="AO3" s="230"/>
      <c r="AP3" s="230"/>
      <c r="AQ3" s="230"/>
      <c r="AR3" s="230"/>
      <c r="AS3" s="230"/>
      <c r="AT3" s="230"/>
      <c r="AU3" s="230"/>
      <c r="AV3" s="230"/>
      <c r="AW3" s="230"/>
      <c r="AX3" s="230"/>
      <c r="AY3" s="230"/>
      <c r="AZ3" s="230"/>
      <c r="BA3" s="230"/>
      <c r="BB3" s="230"/>
      <c r="BC3" s="230"/>
      <c r="BD3" s="230"/>
      <c r="BE3" s="230"/>
      <c r="BF3" s="230"/>
      <c r="BG3" s="230"/>
      <c r="BH3" s="230"/>
      <c r="BI3" s="230"/>
      <c r="BJ3" s="230"/>
      <c r="BK3" s="230"/>
      <c r="BL3" s="230"/>
      <c r="BM3" s="230"/>
      <c r="BN3" s="230"/>
      <c r="BO3" s="230"/>
      <c r="BP3" s="230"/>
      <c r="BQ3" s="230"/>
      <c r="BR3" s="230"/>
      <c r="BS3" s="230"/>
      <c r="BT3" s="230"/>
      <c r="BU3" s="230"/>
      <c r="BV3" s="230"/>
      <c r="BW3" s="230"/>
      <c r="BX3" s="251"/>
      <c r="BY3" s="230"/>
      <c r="BZ3" s="230"/>
      <c r="CA3" s="230"/>
      <c r="CB3" s="230"/>
      <c r="CC3" s="230"/>
      <c r="CD3" s="230"/>
      <c r="CE3" s="230"/>
      <c r="CF3" s="230"/>
      <c r="CG3" s="230"/>
      <c r="CH3" s="230"/>
      <c r="CI3" s="230"/>
      <c r="CJ3" s="230"/>
      <c r="CK3" s="230"/>
      <c r="CL3" s="230"/>
      <c r="CM3" s="230"/>
      <c r="CN3" s="230"/>
      <c r="CO3" s="263"/>
      <c r="CP3" s="250"/>
      <c r="CQ3" s="202"/>
      <c r="CR3" s="202"/>
      <c r="CS3" s="202"/>
      <c r="CT3" s="202"/>
      <c r="CU3" s="202"/>
      <c r="CV3" s="202"/>
      <c r="CW3" s="202"/>
      <c r="CX3" s="202"/>
      <c r="CY3" s="202"/>
      <c r="CZ3" s="202"/>
      <c r="DA3" s="202"/>
      <c r="DB3" s="202"/>
      <c r="DC3" s="202"/>
      <c r="DD3" s="202"/>
      <c r="DE3" s="202"/>
      <c r="DF3" s="202"/>
      <c r="DG3" s="202"/>
      <c r="DH3" s="202"/>
      <c r="DI3" s="202"/>
      <c r="DJ3" s="202"/>
      <c r="DK3" s="202"/>
      <c r="DL3" s="202"/>
      <c r="DM3" s="202"/>
      <c r="DN3" s="202"/>
      <c r="DO3" s="202"/>
      <c r="DP3" s="202"/>
      <c r="DQ3" s="202"/>
      <c r="DR3" s="202"/>
    </row>
    <row r="4" spans="1:122" s="212" customFormat="1" ht="14.25" customHeight="1" x14ac:dyDescent="0.25">
      <c r="A4" s="249" t="s">
        <v>127</v>
      </c>
      <c r="B4" s="196">
        <f>+[4]Tabelas!D30</f>
        <v>17</v>
      </c>
      <c r="C4" s="196">
        <f>+[4]Tabelas!E30</f>
        <v>2677</v>
      </c>
      <c r="D4" s="196">
        <f>+[4]Tabelas!F30</f>
        <v>1549</v>
      </c>
      <c r="E4" s="196">
        <f>+[4]Tabelas!G30</f>
        <v>1651</v>
      </c>
      <c r="F4" s="196">
        <f>+[4]Tabelas!H30</f>
        <v>5894</v>
      </c>
      <c r="G4" s="196">
        <f>+[4]Tabelas!I30</f>
        <v>775</v>
      </c>
      <c r="H4" s="196">
        <f>+[4]Tabelas!J30</f>
        <v>593</v>
      </c>
      <c r="I4" s="196">
        <f>+[4]Tabelas!K30</f>
        <v>565</v>
      </c>
      <c r="J4" s="196">
        <f>+[4]Tabelas!L30</f>
        <v>1933</v>
      </c>
      <c r="K4" s="196">
        <f>+[4]Tabelas!M30</f>
        <v>422</v>
      </c>
      <c r="L4" s="196">
        <f>+[4]Tabelas!N30</f>
        <v>339</v>
      </c>
      <c r="M4" s="196">
        <f>+[4]Tabelas!O30</f>
        <v>362</v>
      </c>
      <c r="N4" s="196">
        <f>+[4]Tabelas!P30</f>
        <v>1123</v>
      </c>
      <c r="O4" s="196">
        <f>+[4]Tabelas!Q30</f>
        <v>297</v>
      </c>
      <c r="P4" s="196">
        <f>+[4]Tabelas!R30</f>
        <v>345</v>
      </c>
      <c r="Q4" s="196">
        <f>+[4]Tabelas!S30</f>
        <v>219</v>
      </c>
      <c r="R4" s="196">
        <f>+[4]Tabelas!T30</f>
        <v>861</v>
      </c>
      <c r="S4" s="196">
        <f>+[4]Tabelas!U30</f>
        <v>224</v>
      </c>
      <c r="T4" s="196">
        <f>+[4]Tabelas!V30</f>
        <v>254</v>
      </c>
      <c r="U4" s="196">
        <f>+[4]Tabelas!W30</f>
        <v>221</v>
      </c>
      <c r="V4" s="196">
        <f>+[4]Tabelas!X30</f>
        <v>699</v>
      </c>
      <c r="W4" s="196">
        <f>+[4]Tabelas!Y30</f>
        <v>4616</v>
      </c>
      <c r="X4" s="196">
        <f>+[4]Tabelas!Z30</f>
        <v>10510</v>
      </c>
      <c r="Y4" s="196">
        <f>+[4]Tabelas!AA30</f>
        <v>416</v>
      </c>
      <c r="Z4" s="196">
        <f>+[4]Tabelas!AB30</f>
        <v>398</v>
      </c>
      <c r="AA4" s="196">
        <f>+[4]Tabelas!AC30</f>
        <v>381</v>
      </c>
      <c r="AB4" s="196">
        <f>+[4]Tabelas!AD30</f>
        <v>1195</v>
      </c>
      <c r="AC4" s="196">
        <f>+[4]Tabelas!AE30</f>
        <v>225</v>
      </c>
      <c r="AD4" s="196">
        <f>+[4]Tabelas!AF30</f>
        <v>274</v>
      </c>
      <c r="AE4" s="196">
        <f>+[4]Tabelas!AG30</f>
        <v>470</v>
      </c>
      <c r="AF4" s="196">
        <f>+[4]Tabelas!AH30</f>
        <v>969</v>
      </c>
      <c r="AG4" s="196">
        <f>+[4]Tabelas!AI30</f>
        <v>273</v>
      </c>
      <c r="AH4" s="196">
        <f>+[4]Tabelas!AJ30</f>
        <v>283</v>
      </c>
      <c r="AI4" s="196">
        <f>+[4]Tabelas!AK30</f>
        <v>321</v>
      </c>
      <c r="AJ4" s="196">
        <f>+[4]Tabelas!AL30</f>
        <v>877</v>
      </c>
      <c r="AK4" s="196">
        <f>+[4]Tabelas!AM30</f>
        <v>257</v>
      </c>
      <c r="AL4" s="196">
        <f>+[4]Tabelas!AN30</f>
        <v>207</v>
      </c>
      <c r="AM4" s="196">
        <f>+[4]Tabelas!AO30</f>
        <v>203</v>
      </c>
      <c r="AN4" s="196">
        <f>+[4]Tabelas!AP30</f>
        <v>667</v>
      </c>
      <c r="AO4" s="196">
        <f>+[4]Tabelas!AQ30</f>
        <v>3708</v>
      </c>
      <c r="AP4" s="196">
        <f>+[4]Tabelas!AR30</f>
        <v>248</v>
      </c>
      <c r="AQ4" s="196">
        <f>+[4]Tabelas!AS30</f>
        <v>167</v>
      </c>
      <c r="AR4" s="196">
        <f>+[4]Tabelas!AT30</f>
        <v>257</v>
      </c>
      <c r="AS4" s="196">
        <f>+[4]Tabelas!AU30</f>
        <v>672</v>
      </c>
      <c r="AT4" s="196">
        <f>+[4]Tabelas!AV30</f>
        <v>319</v>
      </c>
      <c r="AU4" s="196">
        <f>+[4]Tabelas!AW30</f>
        <v>326</v>
      </c>
      <c r="AV4" s="196">
        <f>+[4]Tabelas!AX30</f>
        <v>188</v>
      </c>
      <c r="AW4" s="196">
        <f>+[4]Tabelas!AY30</f>
        <v>833</v>
      </c>
      <c r="AX4" s="196">
        <f>+[4]Tabelas!AZ30</f>
        <v>268</v>
      </c>
      <c r="AY4" s="196">
        <f>+[4]Tabelas!BA30</f>
        <v>320</v>
      </c>
      <c r="AZ4" s="196">
        <f>+[4]Tabelas!BB30</f>
        <v>330</v>
      </c>
      <c r="BA4" s="196">
        <f>+[4]Tabelas!BC30</f>
        <v>918</v>
      </c>
      <c r="BB4" s="196">
        <f>+[4]Tabelas!BD30</f>
        <v>1408</v>
      </c>
      <c r="BC4" s="196">
        <f>+[4]Tabelas!BE30</f>
        <v>1329</v>
      </c>
      <c r="BD4" s="196">
        <f>+[4]Tabelas!BF30</f>
        <v>840</v>
      </c>
      <c r="BE4" s="196">
        <f>+[4]Tabelas!BG30</f>
        <v>3577</v>
      </c>
      <c r="BF4" s="196">
        <f>+[4]Tabelas!BH30</f>
        <v>6000</v>
      </c>
      <c r="BG4" s="196">
        <f>+[4]Tabelas!BI30</f>
        <v>846</v>
      </c>
      <c r="BH4" s="196">
        <f>+[4]Tabelas!BJ30</f>
        <v>636</v>
      </c>
      <c r="BI4" s="196">
        <f>+[4]Tabelas!BK30</f>
        <v>655</v>
      </c>
      <c r="BJ4" s="196">
        <f>+[4]Tabelas!BL30</f>
        <v>2137</v>
      </c>
      <c r="BK4" s="196">
        <f>+[4]Tabelas!BM30</f>
        <v>494</v>
      </c>
      <c r="BL4" s="196">
        <f>+[4]Tabelas!BN30</f>
        <v>458</v>
      </c>
      <c r="BM4" s="196">
        <f>+[4]Tabelas!BO30</f>
        <v>438</v>
      </c>
      <c r="BN4" s="196">
        <f>+[4]Tabelas!BP30</f>
        <v>1390</v>
      </c>
      <c r="BO4" s="196">
        <f>+[4]Tabelas!BQ30</f>
        <v>511</v>
      </c>
      <c r="BP4" s="196">
        <f>+[4]Tabelas!BR30</f>
        <v>557</v>
      </c>
      <c r="BQ4" s="196">
        <f>+[4]Tabelas!BS30</f>
        <v>423</v>
      </c>
      <c r="BR4" s="196">
        <f>+[4]Tabelas!BT30</f>
        <v>1491</v>
      </c>
      <c r="BS4" s="196">
        <f>+[4]Tabelas!BU30</f>
        <v>589</v>
      </c>
      <c r="BT4" s="196">
        <f>+[4]Tabelas!BV30</f>
        <v>586</v>
      </c>
      <c r="BU4" s="196">
        <f>+[4]Tabelas!BW30</f>
        <v>610</v>
      </c>
      <c r="BV4" s="196">
        <f>+[4]Tabelas!BX30</f>
        <v>1785</v>
      </c>
      <c r="BW4" s="196">
        <f>+[4]Tabelas!BY30</f>
        <v>6803</v>
      </c>
      <c r="BX4" s="256">
        <f>(+BW4/BF4-1)*100</f>
        <v>13.383333333333326</v>
      </c>
      <c r="BY4" s="229">
        <f>+'Operações SPAUT'!C18</f>
        <v>720</v>
      </c>
      <c r="BZ4" s="229">
        <f>+'Operações SPAUT'!D18</f>
        <v>875</v>
      </c>
      <c r="CA4" s="229">
        <f>+'Operações SPAUT'!E18</f>
        <v>1137</v>
      </c>
      <c r="CB4" s="229">
        <f>+'Operações SPAUT'!F18</f>
        <v>2732</v>
      </c>
      <c r="CC4" s="229">
        <f>+'Operações SPAUT'!G18</f>
        <v>407</v>
      </c>
      <c r="CD4" s="229">
        <f>+'Operações SPAUT'!H18</f>
        <v>895</v>
      </c>
      <c r="CE4" s="229">
        <f>+'Operações SPAUT'!I18</f>
        <v>636</v>
      </c>
      <c r="CF4" s="229">
        <f>+'Operações SPAUT'!J18</f>
        <v>1938</v>
      </c>
      <c r="CG4" s="229">
        <f>+'Operações SPAUT'!K18</f>
        <v>734</v>
      </c>
      <c r="CH4" s="229">
        <f>+'Operações SPAUT'!L18</f>
        <v>935</v>
      </c>
      <c r="CI4" s="229">
        <f>+'Operações SPAUT'!M18</f>
        <v>762</v>
      </c>
      <c r="CJ4" s="229">
        <f>+'Operações SPAUT'!N18</f>
        <v>2431</v>
      </c>
      <c r="CK4" s="229">
        <f>+'Operações SPAUT'!O18</f>
        <v>779</v>
      </c>
      <c r="CL4" s="229">
        <f>+'Operações SPAUT'!P18</f>
        <v>411</v>
      </c>
      <c r="CM4" s="229"/>
      <c r="CN4" s="229"/>
      <c r="CO4" s="229"/>
      <c r="CP4" s="264">
        <f>+'[5]Operações SPAUT'!G18</f>
        <v>407</v>
      </c>
      <c r="CQ4" s="202"/>
      <c r="CR4" s="202"/>
      <c r="CS4" s="202"/>
      <c r="CT4" s="202"/>
      <c r="CU4" s="202"/>
      <c r="CV4" s="202"/>
      <c r="CW4" s="202"/>
      <c r="CX4" s="202"/>
      <c r="CY4" s="202"/>
      <c r="CZ4" s="202"/>
      <c r="DA4" s="202"/>
      <c r="DB4" s="202"/>
      <c r="DC4" s="202"/>
      <c r="DD4" s="202"/>
      <c r="DE4" s="202"/>
      <c r="DF4" s="202"/>
      <c r="DG4" s="202"/>
      <c r="DH4" s="202"/>
      <c r="DI4" s="202"/>
      <c r="DJ4" s="202"/>
      <c r="DK4" s="202"/>
      <c r="DL4" s="202"/>
      <c r="DM4" s="202"/>
      <c r="DN4" s="202"/>
      <c r="DO4" s="202"/>
      <c r="DP4" s="202"/>
      <c r="DQ4" s="202"/>
      <c r="DR4" s="202"/>
    </row>
    <row r="5" spans="1:122" s="212" customFormat="1" ht="14.25" customHeight="1" x14ac:dyDescent="0.25">
      <c r="A5" s="213" t="s">
        <v>115</v>
      </c>
      <c r="B5" s="208"/>
      <c r="C5" s="208"/>
      <c r="D5" s="208"/>
      <c r="E5" s="208"/>
      <c r="F5" s="208"/>
      <c r="G5" s="208"/>
      <c r="H5" s="208"/>
      <c r="I5" s="208"/>
      <c r="J5" s="208"/>
      <c r="K5" s="208"/>
      <c r="L5" s="208"/>
      <c r="M5" s="208"/>
      <c r="N5" s="208"/>
      <c r="O5" s="208"/>
      <c r="P5" s="208"/>
      <c r="Q5" s="208"/>
      <c r="R5" s="208"/>
      <c r="S5" s="208"/>
      <c r="T5" s="208"/>
      <c r="U5" s="208"/>
      <c r="V5" s="208"/>
      <c r="W5" s="208"/>
      <c r="X5" s="208"/>
      <c r="Y5" s="208"/>
      <c r="Z5" s="208"/>
      <c r="AA5" s="208"/>
      <c r="AB5" s="208"/>
      <c r="AC5" s="208"/>
      <c r="AD5" s="208"/>
      <c r="AE5" s="208"/>
      <c r="AF5" s="208"/>
      <c r="AG5" s="208"/>
      <c r="AH5" s="208"/>
      <c r="AI5" s="208"/>
      <c r="AJ5" s="208"/>
      <c r="AK5" s="208"/>
      <c r="AL5" s="208"/>
      <c r="AM5" s="208"/>
      <c r="AN5" s="208"/>
      <c r="AO5" s="208"/>
      <c r="AP5" s="208"/>
      <c r="AQ5" s="208"/>
      <c r="AR5" s="208"/>
      <c r="AS5" s="208"/>
      <c r="AT5" s="208"/>
      <c r="AU5" s="208"/>
      <c r="AV5" s="208"/>
      <c r="AW5" s="208"/>
      <c r="AX5" s="208"/>
      <c r="AY5" s="208"/>
      <c r="AZ5" s="208"/>
      <c r="BA5" s="208"/>
      <c r="BB5" s="208"/>
      <c r="BC5" s="208"/>
      <c r="BD5" s="208"/>
      <c r="BE5" s="208"/>
      <c r="BF5" s="208"/>
      <c r="BG5" s="208"/>
      <c r="BH5" s="208"/>
      <c r="BI5" s="208"/>
      <c r="BJ5" s="208"/>
      <c r="BK5" s="208"/>
      <c r="BL5" s="208"/>
      <c r="BM5" s="208"/>
      <c r="BN5" s="208"/>
      <c r="BO5" s="208"/>
      <c r="BP5" s="208"/>
      <c r="BQ5" s="208"/>
      <c r="BR5" s="208"/>
      <c r="BS5" s="208"/>
      <c r="BT5" s="208"/>
      <c r="BU5" s="208"/>
      <c r="BV5" s="208"/>
      <c r="BW5" s="208"/>
      <c r="BX5" s="257"/>
      <c r="BY5" s="230"/>
      <c r="BZ5" s="230"/>
      <c r="CA5" s="230"/>
      <c r="CB5" s="230"/>
      <c r="CC5" s="230"/>
      <c r="CD5" s="230"/>
      <c r="CE5" s="230"/>
      <c r="CF5" s="230"/>
      <c r="CG5" s="230"/>
      <c r="CH5" s="230"/>
      <c r="CI5" s="230"/>
      <c r="CJ5" s="230"/>
      <c r="CK5" s="230"/>
      <c r="CL5" s="230"/>
      <c r="CM5" s="230"/>
      <c r="CN5" s="230"/>
      <c r="CO5" s="263"/>
      <c r="CP5" s="230"/>
      <c r="CQ5" s="202"/>
      <c r="CR5" s="202"/>
      <c r="CS5" s="202"/>
      <c r="CT5" s="202"/>
      <c r="CU5" s="202"/>
      <c r="CV5" s="202"/>
      <c r="CW5" s="202"/>
      <c r="CX5" s="202"/>
      <c r="CY5" s="383"/>
      <c r="CZ5" s="202"/>
      <c r="DA5" s="202"/>
      <c r="DB5" s="202"/>
      <c r="DC5" s="202"/>
      <c r="DD5" s="202"/>
      <c r="DE5" s="202"/>
      <c r="DF5" s="202"/>
      <c r="DG5" s="202"/>
      <c r="DH5" s="202"/>
      <c r="DI5" s="202"/>
      <c r="DJ5" s="202"/>
      <c r="DK5" s="202"/>
      <c r="DL5" s="202"/>
      <c r="DM5" s="202"/>
      <c r="DN5" s="202"/>
      <c r="DO5" s="202"/>
      <c r="DP5" s="202"/>
      <c r="DQ5" s="202"/>
      <c r="DR5" s="202"/>
    </row>
    <row r="6" spans="1:122" s="212" customFormat="1" ht="7.5" customHeight="1" x14ac:dyDescent="0.25">
      <c r="A6" s="213"/>
      <c r="B6" s="208"/>
      <c r="C6" s="208"/>
      <c r="D6" s="208"/>
      <c r="E6" s="208"/>
      <c r="F6" s="208"/>
      <c r="G6" s="208"/>
      <c r="H6" s="208"/>
      <c r="I6" s="208"/>
      <c r="J6" s="208"/>
      <c r="K6" s="208"/>
      <c r="L6" s="208"/>
      <c r="M6" s="208"/>
      <c r="N6" s="208"/>
      <c r="O6" s="208"/>
      <c r="P6" s="208"/>
      <c r="Q6" s="208"/>
      <c r="R6" s="208"/>
      <c r="S6" s="208"/>
      <c r="T6" s="208"/>
      <c r="U6" s="208"/>
      <c r="V6" s="208"/>
      <c r="W6" s="208"/>
      <c r="X6" s="208"/>
      <c r="Y6" s="208"/>
      <c r="Z6" s="208"/>
      <c r="AA6" s="208"/>
      <c r="AB6" s="208"/>
      <c r="AC6" s="208"/>
      <c r="AD6" s="208"/>
      <c r="AE6" s="208"/>
      <c r="AF6" s="208"/>
      <c r="AG6" s="208"/>
      <c r="AH6" s="208"/>
      <c r="AI6" s="208"/>
      <c r="AJ6" s="208"/>
      <c r="AK6" s="208"/>
      <c r="AL6" s="208"/>
      <c r="AM6" s="208"/>
      <c r="AN6" s="208"/>
      <c r="AO6" s="208"/>
      <c r="AP6" s="208"/>
      <c r="AQ6" s="208"/>
      <c r="AR6" s="208"/>
      <c r="AS6" s="208"/>
      <c r="AT6" s="208"/>
      <c r="AU6" s="208"/>
      <c r="AV6" s="208"/>
      <c r="AW6" s="208"/>
      <c r="AX6" s="208"/>
      <c r="AY6" s="208"/>
      <c r="AZ6" s="208"/>
      <c r="BA6" s="208"/>
      <c r="BB6" s="208"/>
      <c r="BC6" s="208"/>
      <c r="BD6" s="208"/>
      <c r="BE6" s="208"/>
      <c r="BF6" s="208"/>
      <c r="BG6" s="208"/>
      <c r="BH6" s="208"/>
      <c r="BI6" s="208"/>
      <c r="BJ6" s="208"/>
      <c r="BK6" s="208"/>
      <c r="BL6" s="208"/>
      <c r="BM6" s="208"/>
      <c r="BN6" s="208"/>
      <c r="BO6" s="208"/>
      <c r="BP6" s="208"/>
      <c r="BQ6" s="208"/>
      <c r="BR6" s="208"/>
      <c r="BS6" s="208"/>
      <c r="BT6" s="208"/>
      <c r="BU6" s="208"/>
      <c r="BV6" s="208"/>
      <c r="BW6" s="208"/>
      <c r="BX6" s="257"/>
      <c r="BY6" s="230"/>
      <c r="BZ6" s="230"/>
      <c r="CA6" s="230"/>
      <c r="CB6" s="230"/>
      <c r="CC6" s="230"/>
      <c r="CD6" s="230"/>
      <c r="CE6" s="230"/>
      <c r="CF6" s="230"/>
      <c r="CG6" s="230"/>
      <c r="CH6" s="230"/>
      <c r="CI6" s="230"/>
      <c r="CJ6" s="230"/>
      <c r="CK6" s="230"/>
      <c r="CL6" s="230"/>
      <c r="CM6" s="230"/>
      <c r="CN6" s="230"/>
      <c r="CO6" s="263"/>
      <c r="CP6" s="230"/>
      <c r="CQ6" s="202"/>
      <c r="CR6" s="202"/>
      <c r="CS6" s="202"/>
      <c r="CT6" s="202"/>
      <c r="CU6" s="202"/>
      <c r="CV6" s="202"/>
      <c r="CW6" s="202"/>
      <c r="CX6" s="202"/>
      <c r="CY6" s="202"/>
      <c r="CZ6" s="202"/>
      <c r="DA6" s="202"/>
      <c r="DB6" s="202"/>
      <c r="DC6" s="202"/>
      <c r="DD6" s="202"/>
      <c r="DE6" s="202"/>
      <c r="DF6" s="202"/>
      <c r="DG6" s="202"/>
      <c r="DH6" s="202"/>
      <c r="DI6" s="202"/>
      <c r="DJ6" s="202"/>
      <c r="DK6" s="202"/>
      <c r="DL6" s="202"/>
      <c r="DM6" s="202"/>
      <c r="DN6" s="202"/>
      <c r="DO6" s="202"/>
      <c r="DP6" s="202"/>
      <c r="DQ6" s="202"/>
      <c r="DR6" s="202"/>
    </row>
    <row r="7" spans="1:122" s="212" customFormat="1" ht="14.25" customHeight="1" x14ac:dyDescent="0.25">
      <c r="A7" s="249" t="s">
        <v>128</v>
      </c>
      <c r="B7" s="204"/>
      <c r="C7" s="204"/>
      <c r="D7" s="204"/>
      <c r="E7" s="204"/>
      <c r="F7" s="204"/>
      <c r="G7" s="204"/>
      <c r="H7" s="204"/>
      <c r="I7" s="204"/>
      <c r="J7" s="204"/>
      <c r="K7" s="204"/>
      <c r="L7" s="204"/>
      <c r="M7" s="204"/>
      <c r="N7" s="204"/>
      <c r="O7" s="204"/>
      <c r="P7" s="204"/>
      <c r="Q7" s="204"/>
      <c r="R7" s="204"/>
      <c r="S7" s="204"/>
      <c r="T7" s="204"/>
      <c r="U7" s="204"/>
      <c r="V7" s="204"/>
      <c r="W7" s="204"/>
      <c r="X7" s="204"/>
      <c r="Y7" s="204"/>
      <c r="Z7" s="204"/>
      <c r="AA7" s="204"/>
      <c r="AB7" s="204"/>
      <c r="AC7" s="204"/>
      <c r="AD7" s="204"/>
      <c r="AE7" s="204"/>
      <c r="AF7" s="204"/>
      <c r="AG7" s="204"/>
      <c r="AH7" s="204"/>
      <c r="AI7" s="204"/>
      <c r="AJ7" s="204"/>
      <c r="AK7" s="204"/>
      <c r="AL7" s="204"/>
      <c r="AM7" s="204"/>
      <c r="AN7" s="204"/>
      <c r="AO7" s="204"/>
      <c r="AP7" s="204"/>
      <c r="AQ7" s="204"/>
      <c r="AR7" s="204"/>
      <c r="AS7" s="204"/>
      <c r="AT7" s="204"/>
      <c r="AU7" s="204"/>
      <c r="AV7" s="204"/>
      <c r="AW7" s="204"/>
      <c r="AX7" s="204"/>
      <c r="AY7" s="204"/>
      <c r="AZ7" s="204"/>
      <c r="BA7" s="204"/>
      <c r="BB7" s="204"/>
      <c r="BC7" s="204"/>
      <c r="BD7" s="204"/>
      <c r="BE7" s="204"/>
      <c r="BF7" s="204"/>
      <c r="BG7" s="204"/>
      <c r="BH7" s="204"/>
      <c r="BI7" s="204"/>
      <c r="BJ7" s="204"/>
      <c r="BK7" s="204"/>
      <c r="BL7" s="204"/>
      <c r="BM7" s="204"/>
      <c r="BN7" s="204"/>
      <c r="BO7" s="204"/>
      <c r="BP7" s="204"/>
      <c r="BQ7" s="204"/>
      <c r="BR7" s="204"/>
      <c r="BS7" s="204"/>
      <c r="BT7" s="204"/>
      <c r="BU7" s="204"/>
      <c r="BV7" s="204"/>
      <c r="BW7" s="204"/>
      <c r="BX7" s="257"/>
      <c r="BY7" s="230"/>
      <c r="BZ7" s="230"/>
      <c r="CA7" s="230"/>
      <c r="CB7" s="230"/>
      <c r="CC7" s="230"/>
      <c r="CD7" s="230"/>
      <c r="CE7" s="230"/>
      <c r="CF7" s="230"/>
      <c r="CG7" s="230"/>
      <c r="CH7" s="230"/>
      <c r="CI7" s="230"/>
      <c r="CJ7" s="230"/>
      <c r="CK7" s="230"/>
      <c r="CL7" s="230"/>
      <c r="CM7" s="230"/>
      <c r="CN7" s="230"/>
      <c r="CO7" s="263"/>
      <c r="CP7" s="230"/>
      <c r="CQ7" s="202"/>
      <c r="CR7" s="202"/>
      <c r="CS7" s="202"/>
      <c r="CT7" s="202"/>
      <c r="CU7" s="254"/>
      <c r="CV7" s="254"/>
      <c r="CW7" s="254"/>
      <c r="CX7" s="254"/>
      <c r="CY7" s="254"/>
      <c r="CZ7" s="254"/>
      <c r="DA7" s="202"/>
      <c r="DB7" s="202"/>
      <c r="DC7" s="202"/>
      <c r="DD7" s="202"/>
      <c r="DE7" s="202"/>
      <c r="DF7" s="202"/>
      <c r="DG7" s="202"/>
      <c r="DH7" s="202"/>
      <c r="DI7" s="202"/>
      <c r="DJ7" s="202"/>
      <c r="DK7" s="202"/>
      <c r="DL7" s="202"/>
      <c r="DM7" s="202"/>
      <c r="DN7" s="202"/>
      <c r="DO7" s="202"/>
      <c r="DP7" s="202"/>
      <c r="DQ7" s="202"/>
      <c r="DR7" s="202"/>
    </row>
    <row r="8" spans="1:122" s="212" customFormat="1" ht="15" customHeight="1" x14ac:dyDescent="0.25">
      <c r="A8" s="244" t="s">
        <v>7</v>
      </c>
      <c r="B8" s="196">
        <f>+[4]Tabelas!D12</f>
        <v>55</v>
      </c>
      <c r="C8" s="196">
        <f>+[4]Tabelas!E12</f>
        <v>1439</v>
      </c>
      <c r="D8" s="196">
        <f>+[4]Tabelas!F12</f>
        <v>9599</v>
      </c>
      <c r="E8" s="196">
        <f>+[4]Tabelas!G12</f>
        <v>23972</v>
      </c>
      <c r="F8" s="196">
        <f>+[4]Tabelas!H12</f>
        <v>35065</v>
      </c>
      <c r="G8" s="196">
        <f>+[4]Tabelas!I12</f>
        <v>25381</v>
      </c>
      <c r="H8" s="196">
        <f>+[4]Tabelas!J12</f>
        <v>28581</v>
      </c>
      <c r="I8" s="196">
        <f>+[4]Tabelas!K12</f>
        <v>31593</v>
      </c>
      <c r="J8" s="196">
        <f>+[4]Tabelas!L12</f>
        <v>85555</v>
      </c>
      <c r="K8" s="196">
        <f>+[4]Tabelas!M12</f>
        <v>33984</v>
      </c>
      <c r="L8" s="196">
        <f>+[4]Tabelas!N12</f>
        <v>38378</v>
      </c>
      <c r="M8" s="196">
        <f>+[4]Tabelas!O12</f>
        <v>36168</v>
      </c>
      <c r="N8" s="196">
        <f>+[4]Tabelas!P12</f>
        <v>108530</v>
      </c>
      <c r="O8" s="196">
        <f>+[4]Tabelas!Q12</f>
        <v>39139</v>
      </c>
      <c r="P8" s="196">
        <f>+[4]Tabelas!R12</f>
        <v>39016</v>
      </c>
      <c r="Q8" s="196">
        <f>+[4]Tabelas!S12</f>
        <v>33517</v>
      </c>
      <c r="R8" s="196">
        <f>+[4]Tabelas!T12</f>
        <v>111672</v>
      </c>
      <c r="S8" s="196">
        <f>+[4]Tabelas!U12</f>
        <v>37054</v>
      </c>
      <c r="T8" s="196">
        <f>+[4]Tabelas!V12</f>
        <v>35765</v>
      </c>
      <c r="U8" s="196">
        <f>+[4]Tabelas!W12</f>
        <v>49773</v>
      </c>
      <c r="V8" s="196">
        <f>+[4]Tabelas!X12</f>
        <v>122592</v>
      </c>
      <c r="W8" s="196">
        <f>+[4]Tabelas!Y12</f>
        <v>428349</v>
      </c>
      <c r="X8" s="196">
        <f>+[4]Tabelas!Z12</f>
        <v>463414</v>
      </c>
      <c r="Y8" s="196">
        <f>+[4]Tabelas!AA12</f>
        <v>40256</v>
      </c>
      <c r="Z8" s="196">
        <f>+[4]Tabelas!AB12</f>
        <v>40057</v>
      </c>
      <c r="AA8" s="196">
        <f>+[4]Tabelas!AC12</f>
        <v>50096</v>
      </c>
      <c r="AB8" s="196">
        <f>+[4]Tabelas!AD12</f>
        <v>130409</v>
      </c>
      <c r="AC8" s="196">
        <f>+[4]Tabelas!AE12</f>
        <v>43541</v>
      </c>
      <c r="AD8" s="196">
        <f>+[4]Tabelas!AF12</f>
        <v>52107</v>
      </c>
      <c r="AE8" s="196">
        <f>+[4]Tabelas!AG12</f>
        <v>43632</v>
      </c>
      <c r="AF8" s="196">
        <f>+[4]Tabelas!AH12</f>
        <v>139280</v>
      </c>
      <c r="AG8" s="196">
        <f>+[4]Tabelas!AI12</f>
        <v>46089</v>
      </c>
      <c r="AH8" s="196">
        <f>+[4]Tabelas!AJ12</f>
        <v>48422</v>
      </c>
      <c r="AI8" s="196">
        <f>+[4]Tabelas!AK12</f>
        <v>43360</v>
      </c>
      <c r="AJ8" s="196">
        <f>+[4]Tabelas!AL12</f>
        <v>137871</v>
      </c>
      <c r="AK8" s="196">
        <f>+[4]Tabelas!AM12</f>
        <v>44388</v>
      </c>
      <c r="AL8" s="196">
        <f>+[4]Tabelas!AN12</f>
        <v>40464</v>
      </c>
      <c r="AM8" s="196">
        <f>+[4]Tabelas!AO12</f>
        <v>58017</v>
      </c>
      <c r="AN8" s="196">
        <f>+[4]Tabelas!AP12</f>
        <v>142869</v>
      </c>
      <c r="AO8" s="196">
        <f>+[4]Tabelas!AQ12</f>
        <v>550429</v>
      </c>
      <c r="AP8" s="196">
        <f>+[4]Tabelas!AR12</f>
        <v>43883</v>
      </c>
      <c r="AQ8" s="196">
        <f>+[4]Tabelas!AS12</f>
        <v>40135</v>
      </c>
      <c r="AR8" s="196">
        <f>+[4]Tabelas!AT12</f>
        <v>47009</v>
      </c>
      <c r="AS8" s="196">
        <f>+[4]Tabelas!AU12</f>
        <v>131027</v>
      </c>
      <c r="AT8" s="196">
        <f>+[4]Tabelas!AV12</f>
        <v>48240</v>
      </c>
      <c r="AU8" s="196">
        <f>+[4]Tabelas!AW12</f>
        <v>55585</v>
      </c>
      <c r="AV8" s="196">
        <f>+[4]Tabelas!AX12</f>
        <v>43775</v>
      </c>
      <c r="AW8" s="196">
        <f>+[4]Tabelas!AY12</f>
        <v>147600</v>
      </c>
      <c r="AX8" s="196">
        <f>+[4]Tabelas!AZ12</f>
        <v>52247</v>
      </c>
      <c r="AY8" s="196">
        <f>+[4]Tabelas!BA12</f>
        <v>54511</v>
      </c>
      <c r="AZ8" s="196">
        <f>+[4]Tabelas!BB12</f>
        <v>47489</v>
      </c>
      <c r="BA8" s="196">
        <f>+[4]Tabelas!BC12</f>
        <v>154247</v>
      </c>
      <c r="BB8" s="196">
        <f>+[4]Tabelas!BD12</f>
        <v>50788</v>
      </c>
      <c r="BC8" s="196">
        <f>+[4]Tabelas!BE12</f>
        <v>43773</v>
      </c>
      <c r="BD8" s="196">
        <f>+[4]Tabelas!BF12</f>
        <v>65157</v>
      </c>
      <c r="BE8" s="196">
        <f>+[4]Tabelas!BG12</f>
        <v>159718</v>
      </c>
      <c r="BF8" s="196">
        <f>+[4]Tabelas!BH12</f>
        <v>592592</v>
      </c>
      <c r="BG8" s="196">
        <f>+[4]Tabelas!BI12</f>
        <v>48754</v>
      </c>
      <c r="BH8" s="196">
        <f>+[4]Tabelas!BJ12</f>
        <v>47798</v>
      </c>
      <c r="BI8" s="196">
        <f>+[4]Tabelas!BK12</f>
        <v>59374</v>
      </c>
      <c r="BJ8" s="196">
        <f>+[4]Tabelas!BL12</f>
        <v>155926</v>
      </c>
      <c r="BK8" s="196">
        <f>+[4]Tabelas!BM12</f>
        <v>61195</v>
      </c>
      <c r="BL8" s="196">
        <f>+[4]Tabelas!BN12</f>
        <v>64801</v>
      </c>
      <c r="BM8" s="196">
        <f>+[4]Tabelas!BO12</f>
        <v>53579</v>
      </c>
      <c r="BN8" s="196">
        <f>+[4]Tabelas!BP12</f>
        <v>179575</v>
      </c>
      <c r="BO8" s="196">
        <f>+[4]Tabelas!BQ12</f>
        <v>67383</v>
      </c>
      <c r="BP8" s="196">
        <f>+[4]Tabelas!BR12</f>
        <v>65706</v>
      </c>
      <c r="BQ8" s="196">
        <f>+[4]Tabelas!BS12</f>
        <v>58123</v>
      </c>
      <c r="BR8" s="196">
        <f>+[4]Tabelas!BT12</f>
        <v>191212</v>
      </c>
      <c r="BS8" s="196">
        <f>+[4]Tabelas!BU12</f>
        <v>66457</v>
      </c>
      <c r="BT8" s="196">
        <f>+[4]Tabelas!BV12</f>
        <v>58558</v>
      </c>
      <c r="BU8" s="196">
        <f>+[4]Tabelas!BW12</f>
        <v>81507</v>
      </c>
      <c r="BV8" s="196">
        <f>+[4]Tabelas!BX12</f>
        <v>206522</v>
      </c>
      <c r="BW8" s="196">
        <f>+[4]Tabelas!BY12</f>
        <v>733235</v>
      </c>
      <c r="BX8" s="256">
        <f>(+BW8/BF8-1)*100</f>
        <v>23.733529983529976</v>
      </c>
      <c r="BY8" s="229">
        <f>+'operações 2016_ números'!C11</f>
        <v>52901</v>
      </c>
      <c r="BZ8" s="229">
        <f>+'operações 2016_ números'!D11</f>
        <v>53879</v>
      </c>
      <c r="CA8" s="229">
        <f>+'operações 2016_ números'!E11</f>
        <v>72981</v>
      </c>
      <c r="CB8" s="229">
        <f>+'operações 2016_ números'!F11</f>
        <v>179761</v>
      </c>
      <c r="CC8" s="229">
        <f>+'operações 2016_ números'!G11</f>
        <v>64737</v>
      </c>
      <c r="CD8" s="229">
        <f>+'operações 2016_ números'!H11</f>
        <v>88593</v>
      </c>
      <c r="CE8" s="229">
        <f>+'operações 2016_ números'!I11</f>
        <v>68628</v>
      </c>
      <c r="CF8" s="229">
        <f>+'operações 2016_ números'!J11</f>
        <v>221958</v>
      </c>
      <c r="CG8" s="229">
        <f>+'operações 2016_ números'!K11</f>
        <v>79839</v>
      </c>
      <c r="CH8" s="229">
        <f>+'operações 2016_ números'!L11</f>
        <v>81101</v>
      </c>
      <c r="CI8" s="229">
        <f>+'operações 2016_ números'!M11</f>
        <v>78114</v>
      </c>
      <c r="CJ8" s="229">
        <f>+'operações 2016_ números'!N11</f>
        <v>239054</v>
      </c>
      <c r="CK8" s="229">
        <f>+'operações 2016_ números'!O11</f>
        <v>81518</v>
      </c>
      <c r="CL8" s="229">
        <f>+'operações 2016_ números'!P11</f>
        <v>82008</v>
      </c>
      <c r="CM8" s="229"/>
      <c r="CN8" s="229"/>
      <c r="CO8" s="229"/>
      <c r="CP8" s="229">
        <f>+'[5]operações 2016_ números'!T11</f>
        <v>0</v>
      </c>
      <c r="CQ8" s="202"/>
      <c r="CR8" s="202"/>
      <c r="CS8" s="202"/>
      <c r="CT8" s="202"/>
      <c r="CU8" s="254"/>
      <c r="CV8" s="254"/>
      <c r="CW8" s="254"/>
      <c r="CX8" s="254"/>
      <c r="CY8" s="254"/>
      <c r="CZ8" s="254"/>
      <c r="DA8" s="202"/>
      <c r="DB8" s="202"/>
      <c r="DC8" s="202"/>
      <c r="DD8" s="202"/>
      <c r="DE8" s="202"/>
      <c r="DF8" s="202"/>
      <c r="DG8" s="202"/>
      <c r="DH8" s="202"/>
      <c r="DI8" s="202"/>
      <c r="DJ8" s="202"/>
      <c r="DK8" s="202"/>
      <c r="DL8" s="202"/>
      <c r="DM8" s="202"/>
      <c r="DN8" s="202"/>
      <c r="DO8" s="202"/>
      <c r="DP8" s="202"/>
      <c r="DQ8" s="202"/>
      <c r="DR8" s="202"/>
    </row>
    <row r="9" spans="1:122" s="212" customFormat="1" ht="15" customHeight="1" x14ac:dyDescent="0.25">
      <c r="A9" s="244" t="s">
        <v>6</v>
      </c>
      <c r="B9" s="196">
        <f>+[4]Tabelas!D11</f>
        <v>8</v>
      </c>
      <c r="C9" s="196">
        <f>+[4]Tabelas!E11</f>
        <v>9</v>
      </c>
      <c r="D9" s="196">
        <f>+[4]Tabelas!F11</f>
        <v>21</v>
      </c>
      <c r="E9" s="196">
        <f>+[4]Tabelas!G11</f>
        <v>14</v>
      </c>
      <c r="F9" s="196">
        <f>+[4]Tabelas!H11</f>
        <v>52</v>
      </c>
      <c r="G9" s="196">
        <f>+[4]Tabelas!I11</f>
        <v>24</v>
      </c>
      <c r="H9" s="196">
        <f>+[4]Tabelas!J11</f>
        <v>28</v>
      </c>
      <c r="I9" s="196">
        <f>+[4]Tabelas!K11</f>
        <v>27</v>
      </c>
      <c r="J9" s="196">
        <f>+[4]Tabelas!L11</f>
        <v>79</v>
      </c>
      <c r="K9" s="196">
        <f>+[4]Tabelas!M11</f>
        <v>12</v>
      </c>
      <c r="L9" s="196">
        <f>+[4]Tabelas!N11</f>
        <v>16</v>
      </c>
      <c r="M9" s="196">
        <f>+[4]Tabelas!O11</f>
        <v>11</v>
      </c>
      <c r="N9" s="196">
        <f>+[4]Tabelas!P11</f>
        <v>39</v>
      </c>
      <c r="O9" s="196">
        <f>+[4]Tabelas!Q11</f>
        <v>9</v>
      </c>
      <c r="P9" s="196">
        <f>+[4]Tabelas!R11</f>
        <v>21</v>
      </c>
      <c r="Q9" s="196">
        <f>+[4]Tabelas!S11</f>
        <v>25</v>
      </c>
      <c r="R9" s="196">
        <f>+[4]Tabelas!T11</f>
        <v>55</v>
      </c>
      <c r="S9" s="196">
        <f>+[4]Tabelas!U11</f>
        <v>15</v>
      </c>
      <c r="T9" s="196">
        <f>+[4]Tabelas!V11</f>
        <v>20</v>
      </c>
      <c r="U9" s="196">
        <f>+[4]Tabelas!W11</f>
        <v>22</v>
      </c>
      <c r="V9" s="196">
        <f>+[4]Tabelas!X11</f>
        <v>57</v>
      </c>
      <c r="W9" s="196">
        <f>+[4]Tabelas!Y11</f>
        <v>230</v>
      </c>
      <c r="X9" s="196">
        <f>+[4]Tabelas!Z11</f>
        <v>282</v>
      </c>
      <c r="Y9" s="196">
        <f>+[4]Tabelas!AA11</f>
        <v>12</v>
      </c>
      <c r="Z9" s="196">
        <f>+[4]Tabelas!AB11</f>
        <v>15</v>
      </c>
      <c r="AA9" s="196">
        <f>+[4]Tabelas!AC11</f>
        <v>25</v>
      </c>
      <c r="AB9" s="196">
        <f>+[4]Tabelas!AD11</f>
        <v>52</v>
      </c>
      <c r="AC9" s="196">
        <f>+[4]Tabelas!AE11</f>
        <v>16</v>
      </c>
      <c r="AD9" s="196">
        <f>+[4]Tabelas!AF11</f>
        <v>47</v>
      </c>
      <c r="AE9" s="196">
        <f>+[4]Tabelas!AG11</f>
        <v>20</v>
      </c>
      <c r="AF9" s="196">
        <f>+[4]Tabelas!AH11</f>
        <v>83</v>
      </c>
      <c r="AG9" s="196">
        <f>+[4]Tabelas!AI11</f>
        <v>33</v>
      </c>
      <c r="AH9" s="196">
        <f>+[4]Tabelas!AJ11</f>
        <v>38</v>
      </c>
      <c r="AI9" s="196">
        <f>+[4]Tabelas!AK11</f>
        <v>20</v>
      </c>
      <c r="AJ9" s="196">
        <f>+[4]Tabelas!AL11</f>
        <v>91</v>
      </c>
      <c r="AK9" s="196">
        <f>+[4]Tabelas!AM11</f>
        <v>39</v>
      </c>
      <c r="AL9" s="196">
        <f>+[4]Tabelas!AN11</f>
        <v>26</v>
      </c>
      <c r="AM9" s="196">
        <f>+[4]Tabelas!AO11</f>
        <v>46</v>
      </c>
      <c r="AN9" s="196">
        <f>+[4]Tabelas!AP11</f>
        <v>111</v>
      </c>
      <c r="AO9" s="196">
        <f>+[4]Tabelas!AQ11</f>
        <v>337</v>
      </c>
      <c r="AP9" s="196">
        <f>+[4]Tabelas!AR11</f>
        <v>27</v>
      </c>
      <c r="AQ9" s="196">
        <f>+[4]Tabelas!AS11</f>
        <v>28</v>
      </c>
      <c r="AR9" s="196">
        <f>+[4]Tabelas!AT11</f>
        <v>26</v>
      </c>
      <c r="AS9" s="196">
        <f>+[4]Tabelas!AU11</f>
        <v>81</v>
      </c>
      <c r="AT9" s="196">
        <f>+[4]Tabelas!AV11</f>
        <v>26</v>
      </c>
      <c r="AU9" s="196">
        <f>+[4]Tabelas!AW11</f>
        <v>24</v>
      </c>
      <c r="AV9" s="196">
        <f>+[4]Tabelas!AX11</f>
        <v>30</v>
      </c>
      <c r="AW9" s="196">
        <f>+[4]Tabelas!AY11</f>
        <v>80</v>
      </c>
      <c r="AX9" s="196">
        <f>+[4]Tabelas!AZ11</f>
        <v>25</v>
      </c>
      <c r="AY9" s="196">
        <f>+[4]Tabelas!BA11</f>
        <v>24</v>
      </c>
      <c r="AZ9" s="196">
        <f>+[4]Tabelas!BB11</f>
        <v>33</v>
      </c>
      <c r="BA9" s="196">
        <f>+[4]Tabelas!BC11</f>
        <v>82</v>
      </c>
      <c r="BB9" s="196">
        <f>+[4]Tabelas!BD11</f>
        <v>31</v>
      </c>
      <c r="BC9" s="196">
        <f>+[4]Tabelas!BE11</f>
        <v>26</v>
      </c>
      <c r="BD9" s="196">
        <f>+[4]Tabelas!BF11</f>
        <v>32</v>
      </c>
      <c r="BE9" s="196">
        <f>+[4]Tabelas!BG11</f>
        <v>89</v>
      </c>
      <c r="BF9" s="196">
        <f>+[4]Tabelas!BH11</f>
        <v>332</v>
      </c>
      <c r="BG9" s="196">
        <f>+[4]Tabelas!BI11</f>
        <v>31</v>
      </c>
      <c r="BH9" s="196">
        <f>+[4]Tabelas!BJ11</f>
        <v>46</v>
      </c>
      <c r="BI9" s="196">
        <f>+[4]Tabelas!BK11</f>
        <v>43</v>
      </c>
      <c r="BJ9" s="196">
        <f>+[4]Tabelas!BL11</f>
        <v>120</v>
      </c>
      <c r="BK9" s="196">
        <f>+[4]Tabelas!BM11</f>
        <v>29</v>
      </c>
      <c r="BL9" s="196">
        <f>+[4]Tabelas!BN11</f>
        <v>30</v>
      </c>
      <c r="BM9" s="196">
        <f>+[4]Tabelas!BO11</f>
        <v>62</v>
      </c>
      <c r="BN9" s="196">
        <f>+[4]Tabelas!BP11</f>
        <v>121</v>
      </c>
      <c r="BO9" s="196">
        <f>+[4]Tabelas!BQ11</f>
        <v>63</v>
      </c>
      <c r="BP9" s="196">
        <f>+[4]Tabelas!BR11</f>
        <v>47</v>
      </c>
      <c r="BQ9" s="196">
        <f>+[4]Tabelas!BS11</f>
        <v>34</v>
      </c>
      <c r="BR9" s="196">
        <f>+[4]Tabelas!BT11</f>
        <v>144</v>
      </c>
      <c r="BS9" s="196">
        <f>+[4]Tabelas!BU11</f>
        <v>41</v>
      </c>
      <c r="BT9" s="196">
        <f>+[4]Tabelas!BV11</f>
        <v>30</v>
      </c>
      <c r="BU9" s="196">
        <f>+[4]Tabelas!BW11</f>
        <v>32</v>
      </c>
      <c r="BV9" s="196">
        <f>+[4]Tabelas!BX11</f>
        <v>103</v>
      </c>
      <c r="BW9" s="196">
        <f>+[4]Tabelas!BY11</f>
        <v>488</v>
      </c>
      <c r="BX9" s="256">
        <f>(+BW9/BF9-1)*100</f>
        <v>46.987951807228924</v>
      </c>
      <c r="BY9" s="229">
        <f>+'operações 2016_ números'!C35</f>
        <v>34</v>
      </c>
      <c r="BZ9" s="229">
        <f>+'operações 2016_ números'!D35</f>
        <v>29</v>
      </c>
      <c r="CA9" s="229">
        <f>+'operações 2016_ números'!E35</f>
        <v>50</v>
      </c>
      <c r="CB9" s="229">
        <f>+'operações 2016_ números'!F35</f>
        <v>113</v>
      </c>
      <c r="CC9" s="229">
        <f>+'operações 2016_ números'!G35</f>
        <v>41</v>
      </c>
      <c r="CD9" s="229">
        <f>+'operações 2016_ números'!H35</f>
        <v>48</v>
      </c>
      <c r="CE9" s="229">
        <f>+'operações 2016_ números'!I35</f>
        <v>48</v>
      </c>
      <c r="CF9" s="229">
        <f>+'operações 2016_ números'!J35</f>
        <v>137</v>
      </c>
      <c r="CG9" s="229">
        <f>+'operações 2016_ números'!K35</f>
        <v>31</v>
      </c>
      <c r="CH9" s="229">
        <f>+'operações 2016_ números'!L35</f>
        <v>45</v>
      </c>
      <c r="CI9" s="229">
        <f>+'operações 2016_ números'!M35</f>
        <v>30</v>
      </c>
      <c r="CJ9" s="229">
        <f>+'operações 2016_ números'!N35</f>
        <v>106</v>
      </c>
      <c r="CK9" s="229">
        <f>+'operações 2016_ números'!O35</f>
        <v>32</v>
      </c>
      <c r="CL9" s="229">
        <f>+'operações 2016_ números'!P35</f>
        <v>49</v>
      </c>
      <c r="CM9" s="229"/>
      <c r="CN9" s="229"/>
      <c r="CO9" s="264"/>
      <c r="CP9" s="229">
        <f>+'[5]operações 2016_ números'!T35</f>
        <v>0</v>
      </c>
      <c r="CQ9" s="202"/>
      <c r="CR9" s="202"/>
      <c r="CS9" s="202"/>
      <c r="CT9" s="202"/>
      <c r="CU9" s="254"/>
      <c r="CV9" s="254"/>
      <c r="CW9" s="254"/>
      <c r="CX9" s="254"/>
      <c r="CY9" s="254"/>
      <c r="CZ9" s="254"/>
      <c r="DA9" s="202"/>
      <c r="DB9" s="202"/>
      <c r="DC9" s="202"/>
      <c r="DD9" s="202"/>
      <c r="DE9" s="202"/>
      <c r="DF9" s="202"/>
      <c r="DG9" s="202"/>
      <c r="DH9" s="202"/>
      <c r="DI9" s="202"/>
      <c r="DJ9" s="202"/>
      <c r="DK9" s="202"/>
      <c r="DL9" s="202"/>
      <c r="DM9" s="202"/>
      <c r="DN9" s="202"/>
      <c r="DO9" s="202"/>
      <c r="DP9" s="202"/>
      <c r="DQ9" s="202"/>
      <c r="DR9" s="202"/>
    </row>
    <row r="10" spans="1:122" s="212" customFormat="1" ht="7.5" customHeight="1" x14ac:dyDescent="0.25">
      <c r="A10" s="213"/>
      <c r="B10" s="208"/>
      <c r="C10" s="208"/>
      <c r="D10" s="208"/>
      <c r="E10" s="208"/>
      <c r="F10" s="208"/>
      <c r="G10" s="208"/>
      <c r="H10" s="208"/>
      <c r="I10" s="208"/>
      <c r="J10" s="208"/>
      <c r="K10" s="208"/>
      <c r="L10" s="208"/>
      <c r="M10" s="208"/>
      <c r="N10" s="208"/>
      <c r="O10" s="208"/>
      <c r="P10" s="208"/>
      <c r="Q10" s="208"/>
      <c r="R10" s="208"/>
      <c r="S10" s="208"/>
      <c r="T10" s="208"/>
      <c r="U10" s="208"/>
      <c r="V10" s="208"/>
      <c r="W10" s="208"/>
      <c r="X10" s="208"/>
      <c r="Y10" s="208"/>
      <c r="Z10" s="208"/>
      <c r="AA10" s="208"/>
      <c r="AB10" s="208"/>
      <c r="AC10" s="208"/>
      <c r="AD10" s="208"/>
      <c r="AE10" s="208"/>
      <c r="AF10" s="208"/>
      <c r="AG10" s="208"/>
      <c r="AH10" s="208"/>
      <c r="AI10" s="208"/>
      <c r="AJ10" s="208"/>
      <c r="AK10" s="208"/>
      <c r="AL10" s="208"/>
      <c r="AM10" s="208"/>
      <c r="AN10" s="208"/>
      <c r="AO10" s="208"/>
      <c r="AP10" s="208"/>
      <c r="AQ10" s="208"/>
      <c r="AR10" s="208"/>
      <c r="AS10" s="208"/>
      <c r="AT10" s="208"/>
      <c r="AU10" s="208"/>
      <c r="AV10" s="208"/>
      <c r="AW10" s="208"/>
      <c r="AX10" s="208"/>
      <c r="AY10" s="208"/>
      <c r="AZ10" s="208"/>
      <c r="BA10" s="208"/>
      <c r="BB10" s="208"/>
      <c r="BC10" s="208"/>
      <c r="BD10" s="208"/>
      <c r="BE10" s="208"/>
      <c r="BF10" s="208"/>
      <c r="BG10" s="208"/>
      <c r="BH10" s="208"/>
      <c r="BI10" s="208"/>
      <c r="BJ10" s="208"/>
      <c r="BK10" s="208"/>
      <c r="BL10" s="208"/>
      <c r="BM10" s="208"/>
      <c r="BN10" s="208"/>
      <c r="BO10" s="208"/>
      <c r="BP10" s="208"/>
      <c r="BQ10" s="208"/>
      <c r="BR10" s="208"/>
      <c r="BS10" s="208"/>
      <c r="BT10" s="208"/>
      <c r="BU10" s="208"/>
      <c r="BV10" s="208"/>
      <c r="BW10" s="208"/>
      <c r="BX10" s="257"/>
      <c r="BY10" s="230"/>
      <c r="BZ10" s="230"/>
      <c r="CA10" s="230"/>
      <c r="CB10" s="230"/>
      <c r="CC10" s="230"/>
      <c r="CD10" s="230"/>
      <c r="CE10" s="230"/>
      <c r="CF10" s="230"/>
      <c r="CG10" s="230"/>
      <c r="CH10" s="230"/>
      <c r="CI10" s="230"/>
      <c r="CJ10" s="230"/>
      <c r="CK10" s="230"/>
      <c r="CL10" s="230"/>
      <c r="CM10" s="230"/>
      <c r="CN10" s="230"/>
      <c r="CO10" s="263"/>
      <c r="CP10" s="230"/>
      <c r="CQ10" s="202"/>
      <c r="CR10" s="202"/>
      <c r="CS10" s="202"/>
      <c r="CT10" s="202"/>
      <c r="CU10" s="254"/>
      <c r="CV10" s="254"/>
      <c r="CW10" s="254"/>
      <c r="CX10" s="254"/>
      <c r="CY10" s="254"/>
      <c r="CZ10" s="254"/>
      <c r="DA10" s="202"/>
      <c r="DB10" s="202"/>
      <c r="DC10" s="202"/>
      <c r="DD10" s="202"/>
      <c r="DE10" s="202"/>
      <c r="DF10" s="202"/>
      <c r="DG10" s="202"/>
      <c r="DH10" s="202"/>
      <c r="DI10" s="202"/>
      <c r="DJ10" s="202"/>
      <c r="DK10" s="202"/>
      <c r="DL10" s="202"/>
      <c r="DM10" s="202"/>
      <c r="DN10" s="202"/>
      <c r="DO10" s="202"/>
      <c r="DP10" s="202"/>
      <c r="DQ10" s="202"/>
      <c r="DR10" s="202"/>
    </row>
    <row r="11" spans="1:122" s="212" customFormat="1" ht="14.25" customHeight="1" x14ac:dyDescent="0.25">
      <c r="A11" s="249" t="s">
        <v>132</v>
      </c>
      <c r="B11" s="204"/>
      <c r="C11" s="204"/>
      <c r="D11" s="204"/>
      <c r="E11" s="204"/>
      <c r="F11" s="204"/>
      <c r="G11" s="204"/>
      <c r="H11" s="204"/>
      <c r="I11" s="204"/>
      <c r="J11" s="204"/>
      <c r="K11" s="204"/>
      <c r="L11" s="204"/>
      <c r="M11" s="204"/>
      <c r="N11" s="204"/>
      <c r="O11" s="204"/>
      <c r="P11" s="204"/>
      <c r="Q11" s="204"/>
      <c r="R11" s="204"/>
      <c r="S11" s="204"/>
      <c r="T11" s="204"/>
      <c r="U11" s="204"/>
      <c r="V11" s="204"/>
      <c r="W11" s="204"/>
      <c r="X11" s="204"/>
      <c r="Y11" s="204"/>
      <c r="Z11" s="204"/>
      <c r="AA11" s="204"/>
      <c r="AB11" s="204"/>
      <c r="AC11" s="204"/>
      <c r="AD11" s="204"/>
      <c r="AE11" s="204"/>
      <c r="AF11" s="204"/>
      <c r="AG11" s="204"/>
      <c r="AH11" s="204"/>
      <c r="AI11" s="204"/>
      <c r="AJ11" s="204"/>
      <c r="AK11" s="204"/>
      <c r="AL11" s="204"/>
      <c r="AM11" s="204"/>
      <c r="AN11" s="204"/>
      <c r="AO11" s="204"/>
      <c r="AP11" s="204"/>
      <c r="AQ11" s="204"/>
      <c r="AR11" s="204"/>
      <c r="AS11" s="204"/>
      <c r="AT11" s="204"/>
      <c r="AU11" s="204"/>
      <c r="AV11" s="204"/>
      <c r="AW11" s="204"/>
      <c r="AX11" s="204"/>
      <c r="AY11" s="204"/>
      <c r="AZ11" s="204"/>
      <c r="BA11" s="204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57"/>
      <c r="BY11" s="230"/>
      <c r="BZ11" s="230"/>
      <c r="CA11" s="230"/>
      <c r="CB11" s="230"/>
      <c r="CC11" s="230"/>
      <c r="CD11" s="230"/>
      <c r="CE11" s="230"/>
      <c r="CF11" s="230"/>
      <c r="CG11" s="230"/>
      <c r="CH11" s="230"/>
      <c r="CI11" s="230"/>
      <c r="CJ11" s="230"/>
      <c r="CK11" s="230"/>
      <c r="CL11" s="230"/>
      <c r="CM11" s="230"/>
      <c r="CN11" s="230"/>
      <c r="CO11" s="263"/>
      <c r="CP11" s="230"/>
      <c r="CQ11" s="202"/>
      <c r="CR11" s="202"/>
      <c r="CS11" s="202"/>
      <c r="CT11" s="202"/>
      <c r="CU11" s="254"/>
      <c r="CV11" s="254"/>
      <c r="CW11" s="254"/>
      <c r="CX11" s="254"/>
      <c r="CY11" s="254"/>
      <c r="CZ11" s="254"/>
      <c r="DA11" s="202"/>
      <c r="DB11" s="202"/>
      <c r="DC11" s="202"/>
      <c r="DD11" s="202"/>
      <c r="DE11" s="202"/>
      <c r="DF11" s="202"/>
      <c r="DG11" s="202"/>
      <c r="DH11" s="202"/>
      <c r="DI11" s="202"/>
      <c r="DJ11" s="202"/>
      <c r="DK11" s="202"/>
      <c r="DL11" s="202"/>
      <c r="DM11" s="202"/>
      <c r="DN11" s="202"/>
      <c r="DO11" s="202"/>
      <c r="DP11" s="202"/>
      <c r="DQ11" s="202"/>
      <c r="DR11" s="202"/>
    </row>
    <row r="12" spans="1:122" s="212" customFormat="1" ht="15" customHeight="1" x14ac:dyDescent="0.25">
      <c r="A12" s="244" t="s">
        <v>7</v>
      </c>
      <c r="B12" s="196">
        <f>+[4]Tabelas!D21/1000000</f>
        <v>8.8000000000000007</v>
      </c>
      <c r="C12" s="196">
        <f>+[4]Tabelas!E21/1000000</f>
        <v>788.45</v>
      </c>
      <c r="D12" s="196">
        <f>+[4]Tabelas!F21/1000000</f>
        <v>5779.3</v>
      </c>
      <c r="E12" s="196">
        <f>+[4]Tabelas!G21/1000000</f>
        <v>16019.6</v>
      </c>
      <c r="F12" s="196">
        <f>+[4]Tabelas!H21/1000000</f>
        <v>22596.15</v>
      </c>
      <c r="G12" s="196">
        <f>+[4]Tabelas!I21/1000000</f>
        <v>15146.55</v>
      </c>
      <c r="H12" s="196">
        <f>+[4]Tabelas!J21/1000000</f>
        <v>17380.650000000001</v>
      </c>
      <c r="I12" s="196">
        <f>+[4]Tabelas!K21/1000000</f>
        <v>19088.849999999999</v>
      </c>
      <c r="J12" s="196">
        <f>+[4]Tabelas!L21/1000000</f>
        <v>51616.05</v>
      </c>
      <c r="K12" s="196">
        <f>+[4]Tabelas!M21/1000000</f>
        <v>20030.150000000001</v>
      </c>
      <c r="L12" s="196">
        <f>+[4]Tabelas!N21/1000000</f>
        <v>24106</v>
      </c>
      <c r="M12" s="196">
        <f>+[4]Tabelas!O21/1000000</f>
        <v>22253</v>
      </c>
      <c r="N12" s="196">
        <f>+[4]Tabelas!P21/1000000</f>
        <v>66389.149999999994</v>
      </c>
      <c r="O12" s="196">
        <f>+[4]Tabelas!Q21/1000000</f>
        <v>24068.25</v>
      </c>
      <c r="P12" s="196">
        <f>+[4]Tabelas!R21/1000000</f>
        <v>24640.3</v>
      </c>
      <c r="Q12" s="196">
        <f>+[4]Tabelas!S21/1000000</f>
        <v>20890.55</v>
      </c>
      <c r="R12" s="196">
        <f>+[4]Tabelas!T21/1000000</f>
        <v>69599.100000000006</v>
      </c>
      <c r="S12" s="196">
        <f>+[4]Tabelas!U21/1000000</f>
        <v>23033.65</v>
      </c>
      <c r="T12" s="196">
        <f>+[4]Tabelas!V21/1000000</f>
        <v>22126.05</v>
      </c>
      <c r="U12" s="196">
        <f>+[4]Tabelas!W21/1000000</f>
        <v>34325</v>
      </c>
      <c r="V12" s="196">
        <f>+[4]Tabelas!X21/1000000</f>
        <v>79484.7</v>
      </c>
      <c r="W12" s="196">
        <f>+[4]Tabelas!Y21/1000000</f>
        <v>267089</v>
      </c>
      <c r="X12" s="196">
        <f>+[4]Tabelas!Z21/1000000</f>
        <v>289685.15000000002</v>
      </c>
      <c r="Y12" s="196">
        <f>+[4]Tabelas!AA21/1000000</f>
        <v>24420.3</v>
      </c>
      <c r="Z12" s="196">
        <f>+[4]Tabelas!AB21/1000000</f>
        <v>24742.400000000001</v>
      </c>
      <c r="AA12" s="196">
        <f>+[4]Tabelas!AC21/1000000</f>
        <v>31781.3</v>
      </c>
      <c r="AB12" s="196">
        <f>+[4]Tabelas!AD21/1000000</f>
        <v>80944</v>
      </c>
      <c r="AC12" s="196">
        <f>+[4]Tabelas!AE21/1000000</f>
        <v>26771.9</v>
      </c>
      <c r="AD12" s="196">
        <f>+[4]Tabelas!AF21/1000000</f>
        <v>33248.65</v>
      </c>
      <c r="AE12" s="196">
        <f>+[4]Tabelas!AG21/1000000</f>
        <v>27088.55</v>
      </c>
      <c r="AF12" s="196">
        <f>+[4]Tabelas!AH21/1000000</f>
        <v>87109.1</v>
      </c>
      <c r="AG12" s="196">
        <f>+[4]Tabelas!AI21/1000000</f>
        <v>29712.6</v>
      </c>
      <c r="AH12" s="196">
        <f>+[4]Tabelas!AJ21/1000000</f>
        <v>31237</v>
      </c>
      <c r="AI12" s="196">
        <f>+[4]Tabelas!AK21/1000000</f>
        <v>27933.45</v>
      </c>
      <c r="AJ12" s="196">
        <f>+[4]Tabelas!AL21/1000000</f>
        <v>88883.05</v>
      </c>
      <c r="AK12" s="196">
        <f>+[4]Tabelas!AM21/1000000</f>
        <v>28751.45</v>
      </c>
      <c r="AL12" s="196">
        <f>+[4]Tabelas!AN21/1000000</f>
        <v>26979.7</v>
      </c>
      <c r="AM12" s="196">
        <f>+[4]Tabelas!AO21/1000000</f>
        <v>40428.75</v>
      </c>
      <c r="AN12" s="196">
        <f>+[4]Tabelas!AP21/1000000</f>
        <v>96159.9</v>
      </c>
      <c r="AO12" s="196">
        <f>+[4]Tabelas!AQ21/1000000</f>
        <v>353096.05</v>
      </c>
      <c r="AP12" s="196">
        <f>+[4]Tabelas!AR21/1000000</f>
        <v>27558.65</v>
      </c>
      <c r="AQ12" s="196">
        <f>+[4]Tabelas!AS21/1000000</f>
        <v>26649.7</v>
      </c>
      <c r="AR12" s="196">
        <f>+[4]Tabelas!AT21/1000000</f>
        <v>31448.3</v>
      </c>
      <c r="AS12" s="196">
        <f>+[4]Tabelas!AU21/1000000</f>
        <v>85656.65</v>
      </c>
      <c r="AT12" s="196">
        <f>+[4]Tabelas!AV21/1000000</f>
        <v>31458.799999999999</v>
      </c>
      <c r="AU12" s="196">
        <f>+[4]Tabelas!AW21/1000000</f>
        <v>37750.15</v>
      </c>
      <c r="AV12" s="196">
        <f>+[4]Tabelas!AX21/1000000</f>
        <v>27951.200000000001</v>
      </c>
      <c r="AW12" s="196">
        <f>+[4]Tabelas!AY21/1000000</f>
        <v>97160.15</v>
      </c>
      <c r="AX12" s="196">
        <f>+[4]Tabelas!AZ21/1000000</f>
        <v>34893.35</v>
      </c>
      <c r="AY12" s="196">
        <f>+[4]Tabelas!BA21/1000000</f>
        <v>36240.400000000001</v>
      </c>
      <c r="AZ12" s="196">
        <f>+[4]Tabelas!BB21/1000000</f>
        <v>31843.3</v>
      </c>
      <c r="BA12" s="196">
        <f>+[4]Tabelas!BC21/1000000</f>
        <v>102977.05</v>
      </c>
      <c r="BB12" s="196">
        <f>+[4]Tabelas!BD21/1000000</f>
        <v>34121.199999999997</v>
      </c>
      <c r="BC12" s="196">
        <f>+[4]Tabelas!BE21/1000000</f>
        <v>28846.3</v>
      </c>
      <c r="BD12" s="196">
        <f>+[4]Tabelas!BF21/1000000</f>
        <v>47193.25</v>
      </c>
      <c r="BE12" s="196">
        <f>+[4]Tabelas!BG21/1000000</f>
        <v>110160.75</v>
      </c>
      <c r="BF12" s="196">
        <f>+[4]Tabelas!BH21/1000000</f>
        <v>395954.6</v>
      </c>
      <c r="BG12" s="196">
        <f>+[4]Tabelas!BI21/1000000</f>
        <v>32103.15</v>
      </c>
      <c r="BH12" s="196">
        <f>+[4]Tabelas!BJ21/1000000</f>
        <v>32480.45</v>
      </c>
      <c r="BI12" s="196">
        <f>+[4]Tabelas!BK21/1000000</f>
        <v>41295.35</v>
      </c>
      <c r="BJ12" s="196">
        <f>+[4]Tabelas!BL21/1000000</f>
        <v>105878.95</v>
      </c>
      <c r="BK12" s="196">
        <f>+[4]Tabelas!BM21/1000000</f>
        <v>42448.6</v>
      </c>
      <c r="BL12" s="196">
        <f>+[4]Tabelas!BN21/1000000</f>
        <v>45169.45</v>
      </c>
      <c r="BM12" s="196">
        <f>+[4]Tabelas!BO21/1000000</f>
        <v>36046.65</v>
      </c>
      <c r="BN12" s="196">
        <f>+[4]Tabelas!BP21/1000000</f>
        <v>123664.7</v>
      </c>
      <c r="BO12" s="196">
        <f>+[4]Tabelas!BQ21/1000000</f>
        <v>47531.75</v>
      </c>
      <c r="BP12" s="196">
        <f>+[4]Tabelas!BR21/1000000</f>
        <v>45374.65</v>
      </c>
      <c r="BQ12" s="196">
        <f>+[4]Tabelas!BS21/1000000</f>
        <v>39473.699999999997</v>
      </c>
      <c r="BR12" s="196">
        <f>+[4]Tabelas!BT21/1000000</f>
        <v>132380.1</v>
      </c>
      <c r="BS12" s="196">
        <f>+[4]Tabelas!BU21/1000000</f>
        <v>45403.4</v>
      </c>
      <c r="BT12" s="196">
        <f>+[4]Tabelas!BV21/1000000</f>
        <v>37546</v>
      </c>
      <c r="BU12" s="196">
        <f>+[4]Tabelas!BW21/1000000</f>
        <v>60514.15</v>
      </c>
      <c r="BV12" s="196">
        <f>+[4]Tabelas!BX21/1000000</f>
        <v>143463.54999999999</v>
      </c>
      <c r="BW12" s="196">
        <f>+[4]Tabelas!BY21/1000000</f>
        <v>505387.3</v>
      </c>
      <c r="BX12" s="256">
        <f>(+BW12/BF12-1)*100</f>
        <v>27.63768876532815</v>
      </c>
      <c r="BY12" s="229">
        <f>+'operações 2016_ Valores'!C11/1000000</f>
        <v>36205.550000000003</v>
      </c>
      <c r="BZ12" s="229">
        <f>+'operações 2016_ Valores'!D11/1000000</f>
        <v>39740.050000000003</v>
      </c>
      <c r="CA12" s="229">
        <f>+'operações 2016_ Valores'!E11/1000000</f>
        <v>52909.2</v>
      </c>
      <c r="CB12" s="229">
        <f>+'operações 2016_ Valores'!F11/1000000</f>
        <v>128854.8</v>
      </c>
      <c r="CC12" s="229">
        <f>+'operações 2016_ Valores'!G11/1000000</f>
        <v>47500.75</v>
      </c>
      <c r="CD12" s="229">
        <f>+'operações 2016_ Valores'!H11/1000000</f>
        <v>63641.65</v>
      </c>
      <c r="CE12" s="229">
        <f>+'operações 2016_ Valores'!I11/1000000</f>
        <v>47334.35</v>
      </c>
      <c r="CF12" s="229">
        <f>+'operações 2016_ Valores'!J11/1000000</f>
        <v>158476.75</v>
      </c>
      <c r="CG12" s="229">
        <f>+'operações 2016_ Valores'!K11/1000000</f>
        <v>56584.3</v>
      </c>
      <c r="CH12" s="229">
        <f>+'operações 2016_ Valores'!L11/1000000</f>
        <v>56666.6</v>
      </c>
      <c r="CI12" s="229">
        <f>+'operações 2016_ Valores'!M11/1000000</f>
        <v>53873.25</v>
      </c>
      <c r="CJ12" s="229">
        <f>+'operações 2016_ Valores'!N11/1000000</f>
        <v>167124.15</v>
      </c>
      <c r="CK12" s="229">
        <f>+'operações 2016_ Valores'!O11/1000000</f>
        <v>55626.25</v>
      </c>
      <c r="CL12" s="229">
        <f>+'operações 2016_ Valores'!P11/1000000</f>
        <v>55415.15</v>
      </c>
      <c r="CM12" s="229"/>
      <c r="CN12" s="229"/>
      <c r="CO12" s="264"/>
      <c r="CP12" s="229">
        <f>+'[5]operações 2016_ Valores'!T11/1000000</f>
        <v>6.0000000000000002E-6</v>
      </c>
      <c r="CQ12" s="202"/>
      <c r="CR12" s="202"/>
      <c r="CS12" s="202"/>
      <c r="CT12" s="202"/>
      <c r="CU12" s="254"/>
      <c r="CV12" s="254"/>
      <c r="CW12" s="254"/>
      <c r="CX12" s="254"/>
      <c r="CY12" s="254"/>
      <c r="CZ12" s="254"/>
      <c r="DA12" s="202"/>
      <c r="DB12" s="202"/>
      <c r="DC12" s="202"/>
      <c r="DD12" s="202"/>
      <c r="DE12" s="202"/>
      <c r="DF12" s="202"/>
      <c r="DG12" s="202"/>
      <c r="DH12" s="202"/>
      <c r="DI12" s="202"/>
      <c r="DJ12" s="202"/>
      <c r="DK12" s="202"/>
      <c r="DL12" s="202"/>
      <c r="DM12" s="202"/>
      <c r="DN12" s="202"/>
      <c r="DO12" s="202"/>
      <c r="DP12" s="202"/>
      <c r="DQ12" s="202"/>
      <c r="DR12" s="202"/>
    </row>
    <row r="13" spans="1:122" s="212" customFormat="1" ht="15" customHeight="1" x14ac:dyDescent="0.25">
      <c r="A13" s="244" t="s">
        <v>6</v>
      </c>
      <c r="B13" s="196">
        <f>+[4]Tabelas!D20/1000000</f>
        <v>0.17499999999999999</v>
      </c>
      <c r="C13" s="196">
        <f>+[4]Tabelas!E20/1000000</f>
        <v>4.2051850000000002</v>
      </c>
      <c r="D13" s="196">
        <f>+[4]Tabelas!F20/1000000</f>
        <v>26.282</v>
      </c>
      <c r="E13" s="196">
        <f>+[4]Tabelas!G20/1000000</f>
        <v>27.4285</v>
      </c>
      <c r="F13" s="196">
        <f>+[4]Tabelas!H20/1000000</f>
        <v>58.090685000000001</v>
      </c>
      <c r="G13" s="196">
        <f>+[4]Tabelas!I20/1000000</f>
        <v>54.96</v>
      </c>
      <c r="H13" s="196">
        <f>+[4]Tabelas!J20/1000000</f>
        <v>54.999450000000003</v>
      </c>
      <c r="I13" s="196">
        <f>+[4]Tabelas!K20/1000000</f>
        <v>59.573799999999999</v>
      </c>
      <c r="J13" s="196">
        <f>+[4]Tabelas!L20/1000000</f>
        <v>169.53325000000001</v>
      </c>
      <c r="K13" s="196">
        <f>+[4]Tabelas!M20/1000000</f>
        <v>30.05</v>
      </c>
      <c r="L13" s="196">
        <f>+[4]Tabelas!N20/1000000</f>
        <v>28.01</v>
      </c>
      <c r="M13" s="196">
        <f>+[4]Tabelas!O20/1000000</f>
        <v>36.4</v>
      </c>
      <c r="N13" s="196">
        <f>+[4]Tabelas!P20/1000000</f>
        <v>94.46</v>
      </c>
      <c r="O13" s="196">
        <f>+[4]Tabelas!Q20/1000000</f>
        <v>18.7255</v>
      </c>
      <c r="P13" s="196">
        <f>+[4]Tabelas!R20/1000000</f>
        <v>113.8002</v>
      </c>
      <c r="Q13" s="196">
        <f>+[4]Tabelas!S20/1000000</f>
        <v>107.0517</v>
      </c>
      <c r="R13" s="196">
        <f>+[4]Tabelas!T20/1000000</f>
        <v>239.57740000000001</v>
      </c>
      <c r="S13" s="196">
        <f>+[4]Tabelas!U20/1000000</f>
        <v>38.975000000000001</v>
      </c>
      <c r="T13" s="196">
        <f>+[4]Tabelas!V20/1000000</f>
        <v>64.658360000000002</v>
      </c>
      <c r="U13" s="196">
        <f>+[4]Tabelas!W20/1000000</f>
        <v>54.556376999999998</v>
      </c>
      <c r="V13" s="196">
        <f>+[4]Tabelas!X20/1000000</f>
        <v>158.18973700000001</v>
      </c>
      <c r="W13" s="196">
        <f>+[4]Tabelas!Y20/1000000</f>
        <v>661.76038700000004</v>
      </c>
      <c r="X13" s="196">
        <f>+[4]Tabelas!Z20/1000000</f>
        <v>719.85107200000004</v>
      </c>
      <c r="Y13" s="196">
        <f>+[4]Tabelas!AA20/1000000</f>
        <v>20.56</v>
      </c>
      <c r="Z13" s="196">
        <f>+[4]Tabelas!AB20/1000000</f>
        <v>73.64</v>
      </c>
      <c r="AA13" s="196">
        <f>+[4]Tabelas!AC20/1000000</f>
        <v>79.864999999999995</v>
      </c>
      <c r="AB13" s="196">
        <f>+[4]Tabelas!AD20/1000000</f>
        <v>174.065</v>
      </c>
      <c r="AC13" s="196">
        <f>+[4]Tabelas!AE20/1000000</f>
        <v>37.115814999999998</v>
      </c>
      <c r="AD13" s="196">
        <f>+[4]Tabelas!AF20/1000000</f>
        <v>186.75002699999999</v>
      </c>
      <c r="AE13" s="196">
        <f>+[4]Tabelas!AG20/1000000</f>
        <v>58.604999999999997</v>
      </c>
      <c r="AF13" s="196">
        <f>+[4]Tabelas!AH20/1000000</f>
        <v>282.470842</v>
      </c>
      <c r="AG13" s="196">
        <f>+[4]Tabelas!AI20/1000000</f>
        <v>107.02100299999999</v>
      </c>
      <c r="AH13" s="196">
        <f>+[4]Tabelas!AJ20/1000000</f>
        <v>101.962478</v>
      </c>
      <c r="AI13" s="196">
        <f>+[4]Tabelas!AK20/1000000</f>
        <v>27.535</v>
      </c>
      <c r="AJ13" s="196">
        <f>+[4]Tabelas!AL20/1000000</f>
        <v>236.51848100000001</v>
      </c>
      <c r="AK13" s="196">
        <f>+[4]Tabelas!AM20/1000000</f>
        <v>119.512512</v>
      </c>
      <c r="AL13" s="196">
        <f>+[4]Tabelas!AN20/1000000</f>
        <v>127.621551</v>
      </c>
      <c r="AM13" s="196">
        <f>+[4]Tabelas!AO20/1000000</f>
        <v>119.074</v>
      </c>
      <c r="AN13" s="196">
        <f>+[4]Tabelas!AP20/1000000</f>
        <v>366.20806299999998</v>
      </c>
      <c r="AO13" s="196">
        <f>+[4]Tabelas!AQ20/1000000</f>
        <v>1059.2623860000001</v>
      </c>
      <c r="AP13" s="196">
        <f>+[4]Tabelas!AR20/1000000</f>
        <v>98.62</v>
      </c>
      <c r="AQ13" s="196">
        <f>+[4]Tabelas!AS20/1000000</f>
        <v>112.78210799999999</v>
      </c>
      <c r="AR13" s="196">
        <f>+[4]Tabelas!AT20/1000000</f>
        <v>76.516000000000005</v>
      </c>
      <c r="AS13" s="196">
        <f>+[4]Tabelas!AU20/1000000</f>
        <v>287.91810800000002</v>
      </c>
      <c r="AT13" s="196">
        <f>+[4]Tabelas!AV20/1000000</f>
        <v>85.957499999999996</v>
      </c>
      <c r="AU13" s="196">
        <f>+[4]Tabelas!AW20/1000000</f>
        <v>99.924499999999995</v>
      </c>
      <c r="AV13" s="196">
        <f>+[4]Tabelas!AX20/1000000</f>
        <v>162.79225299999999</v>
      </c>
      <c r="AW13" s="196">
        <f>+[4]Tabelas!AY20/1000000</f>
        <v>348.67425300000002</v>
      </c>
      <c r="AX13" s="196">
        <f>+[4]Tabelas!AZ20/1000000</f>
        <v>72.322500000000005</v>
      </c>
      <c r="AY13" s="196">
        <f>+[4]Tabelas!BA20/1000000</f>
        <v>146.304</v>
      </c>
      <c r="AZ13" s="196">
        <f>+[4]Tabelas!BB20/1000000</f>
        <v>181.590743</v>
      </c>
      <c r="BA13" s="196">
        <f>+[4]Tabelas!BC20/1000000</f>
        <v>400.217243</v>
      </c>
      <c r="BB13" s="196">
        <f>+[4]Tabelas!BD20/1000000</f>
        <v>160.96</v>
      </c>
      <c r="BC13" s="196">
        <f>+[4]Tabelas!BE20/1000000</f>
        <v>90.575000000000003</v>
      </c>
      <c r="BD13" s="196">
        <f>+[4]Tabelas!BF20/1000000</f>
        <v>158.5275</v>
      </c>
      <c r="BE13" s="196">
        <f>+[4]Tabelas!BG20/1000000</f>
        <v>410.0625</v>
      </c>
      <c r="BF13" s="196">
        <f>+[4]Tabelas!BH20/1000000</f>
        <v>1446.872104</v>
      </c>
      <c r="BG13" s="196">
        <f>+[4]Tabelas!BI20/1000000</f>
        <v>128.24549999999999</v>
      </c>
      <c r="BH13" s="196">
        <f>+[4]Tabelas!BJ20/1000000</f>
        <v>276.36500000000001</v>
      </c>
      <c r="BI13" s="196">
        <f>+[4]Tabelas!BK20/1000000</f>
        <v>393.25749999999999</v>
      </c>
      <c r="BJ13" s="196">
        <f>+[4]Tabelas!BL20/1000000</f>
        <v>797.86800000000005</v>
      </c>
      <c r="BK13" s="196">
        <f>+[4]Tabelas!BM20/1000000</f>
        <v>213.975077</v>
      </c>
      <c r="BL13" s="196">
        <f>+[4]Tabelas!BN20/1000000</f>
        <v>104.6695</v>
      </c>
      <c r="BM13" s="196">
        <f>+[4]Tabelas!BO20/1000000</f>
        <v>659.72900000000004</v>
      </c>
      <c r="BN13" s="196">
        <f>+[4]Tabelas!BP20/1000000</f>
        <v>978.37357699999995</v>
      </c>
      <c r="BO13" s="196">
        <f>+[4]Tabelas!BQ20/1000000</f>
        <v>548.00753799999995</v>
      </c>
      <c r="BP13" s="196">
        <f>+[4]Tabelas!BR20/1000000</f>
        <v>300.58716099999998</v>
      </c>
      <c r="BQ13" s="196">
        <f>+[4]Tabelas!BS20/1000000</f>
        <v>216.89268999999999</v>
      </c>
      <c r="BR13" s="196">
        <f>+[4]Tabelas!BT20/1000000</f>
        <v>1065.4873889999999</v>
      </c>
      <c r="BS13" s="196">
        <f>+[4]Tabelas!BU20/1000000</f>
        <v>205.75915000000001</v>
      </c>
      <c r="BT13" s="196">
        <f>+[4]Tabelas!BV20/1000000</f>
        <v>243.82273799999999</v>
      </c>
      <c r="BU13" s="196">
        <f>+[4]Tabelas!BW20/1000000</f>
        <v>193.221914</v>
      </c>
      <c r="BV13" s="196">
        <f>+[4]Tabelas!BX20/1000000</f>
        <v>642.80380200000002</v>
      </c>
      <c r="BW13" s="196">
        <f>+[4]Tabelas!BY20/1000000</f>
        <v>3484.532768</v>
      </c>
      <c r="BX13" s="256">
        <f>(+BW13/BF13-1)*100</f>
        <v>140.83212043184153</v>
      </c>
      <c r="BY13" s="229">
        <f>'operações 2016_ Valores'!C37/1000000</f>
        <v>211.35650000000001</v>
      </c>
      <c r="BZ13" s="229">
        <f>'operações 2016_ Valores'!D37/1000000</f>
        <v>244.27928900000001</v>
      </c>
      <c r="CA13" s="229">
        <f>'operações 2016_ Valores'!E37/1000000</f>
        <v>393.75</v>
      </c>
      <c r="CB13" s="229">
        <f>'operações 2016_ Valores'!F37/1000000</f>
        <v>849.38578900000005</v>
      </c>
      <c r="CC13" s="229">
        <f>'operações 2016_ Valores'!G37/1000000</f>
        <v>253.13758200000001</v>
      </c>
      <c r="CD13" s="229">
        <f>'operações 2016_ Valores'!H37/1000000</f>
        <v>312.61675000000002</v>
      </c>
      <c r="CE13" s="229">
        <f>'operações 2016_ Valores'!I37/1000000</f>
        <v>309.79416400000002</v>
      </c>
      <c r="CF13" s="229">
        <f>'operações 2016_ Valores'!J37/1000000</f>
        <v>875.548496</v>
      </c>
      <c r="CG13" s="229">
        <f>'operações 2016_ Valores'!K37/1000000</f>
        <v>179.34675200000001</v>
      </c>
      <c r="CH13" s="229">
        <f>'operações 2016_ Valores'!L37/1000000</f>
        <v>288.19559600000002</v>
      </c>
      <c r="CI13" s="229">
        <f>'operações 2016_ Valores'!M37/1000000</f>
        <v>198.46572800000001</v>
      </c>
      <c r="CJ13" s="229">
        <f>'operações 2016_ Valores'!N37/1000000</f>
        <v>666.00807599999996</v>
      </c>
      <c r="CK13" s="229">
        <f>'operações 2016_ Valores'!O37/1000000</f>
        <v>147.821</v>
      </c>
      <c r="CL13" s="229">
        <f>'operações 2016_ Valores'!P37/1000000</f>
        <v>266.45490000000001</v>
      </c>
      <c r="CM13" s="229"/>
      <c r="CN13" s="229"/>
      <c r="CO13" s="264"/>
      <c r="CP13" s="229">
        <f>+'[5]operações 2016_ Valores'!T37/1000000</f>
        <v>0</v>
      </c>
      <c r="CQ13" s="202"/>
      <c r="CR13" s="202"/>
      <c r="CS13" s="202"/>
      <c r="CT13" s="202"/>
      <c r="CU13" s="202"/>
      <c r="CV13" s="202"/>
      <c r="CW13" s="202"/>
      <c r="CX13" s="202"/>
      <c r="CY13" s="202"/>
      <c r="CZ13" s="202"/>
      <c r="DA13" s="202"/>
      <c r="DB13" s="202"/>
      <c r="DC13" s="202"/>
      <c r="DD13" s="202"/>
      <c r="DE13" s="202"/>
      <c r="DF13" s="202"/>
      <c r="DG13" s="202"/>
      <c r="DH13" s="202"/>
      <c r="DI13" s="202"/>
      <c r="DJ13" s="202"/>
      <c r="DK13" s="202"/>
      <c r="DL13" s="202"/>
      <c r="DM13" s="202"/>
      <c r="DN13" s="202"/>
      <c r="DO13" s="202"/>
      <c r="DP13" s="202"/>
      <c r="DQ13" s="202"/>
      <c r="DR13" s="202"/>
    </row>
    <row r="14" spans="1:122" s="212" customFormat="1" ht="15" customHeight="1" x14ac:dyDescent="0.25">
      <c r="A14" s="244" t="s">
        <v>8</v>
      </c>
      <c r="B14" s="196">
        <f>+[4]Tabelas!D23/1000000</f>
        <v>0</v>
      </c>
      <c r="C14" s="196">
        <f>+[4]Tabelas!E23/1000000</f>
        <v>0</v>
      </c>
      <c r="D14" s="196">
        <f>+[4]Tabelas!F23/1000000</f>
        <v>0</v>
      </c>
      <c r="E14" s="196">
        <f>+[4]Tabelas!G23/1000000</f>
        <v>0</v>
      </c>
      <c r="F14" s="196">
        <f>+[4]Tabelas!H23/1000000</f>
        <v>0</v>
      </c>
      <c r="G14" s="196">
        <f>+[4]Tabelas!I23/1000000</f>
        <v>0</v>
      </c>
      <c r="H14" s="196">
        <f>+[4]Tabelas!J23/1000000</f>
        <v>0</v>
      </c>
      <c r="I14" s="196">
        <f>+[4]Tabelas!K23/1000000</f>
        <v>0</v>
      </c>
      <c r="J14" s="196">
        <f>+[4]Tabelas!L23/1000000</f>
        <v>0</v>
      </c>
      <c r="K14" s="196">
        <f>+[4]Tabelas!M23/1000000</f>
        <v>0</v>
      </c>
      <c r="L14" s="196">
        <f>+[4]Tabelas!N23/1000000</f>
        <v>0</v>
      </c>
      <c r="M14" s="196">
        <f>+[4]Tabelas!O23/1000000</f>
        <v>0</v>
      </c>
      <c r="N14" s="196">
        <f>+[4]Tabelas!P23/1000000</f>
        <v>0</v>
      </c>
      <c r="O14" s="196">
        <f>+[4]Tabelas!Q23/1000000</f>
        <v>0</v>
      </c>
      <c r="P14" s="196">
        <f>+[4]Tabelas!R23/1000000</f>
        <v>0</v>
      </c>
      <c r="Q14" s="196">
        <f>+[4]Tabelas!S23/1000000</f>
        <v>0</v>
      </c>
      <c r="R14" s="196">
        <f>+[4]Tabelas!T23/1000000</f>
        <v>0</v>
      </c>
      <c r="S14" s="196">
        <f>+[4]Tabelas!U23/1000000</f>
        <v>0</v>
      </c>
      <c r="T14" s="196">
        <f>+[4]Tabelas!V23/1000000</f>
        <v>0</v>
      </c>
      <c r="U14" s="196">
        <f>+[4]Tabelas!W23/1000000</f>
        <v>0</v>
      </c>
      <c r="V14" s="196">
        <f>+[4]Tabelas!X23/1000000</f>
        <v>0</v>
      </c>
      <c r="W14" s="196">
        <f>+[4]Tabelas!Y23/1000000</f>
        <v>0</v>
      </c>
      <c r="X14" s="196">
        <f>+[4]Tabelas!Z23/1000000</f>
        <v>0</v>
      </c>
      <c r="Y14" s="196">
        <f>+[4]Tabelas!AA23/1000000</f>
        <v>0</v>
      </c>
      <c r="Z14" s="196">
        <f>+[4]Tabelas!AB23/1000000</f>
        <v>49.2</v>
      </c>
      <c r="AA14" s="196">
        <f>+[4]Tabelas!AC23/1000000</f>
        <v>333.95</v>
      </c>
      <c r="AB14" s="196">
        <f>+[4]Tabelas!AD23/1000000</f>
        <v>383.15</v>
      </c>
      <c r="AC14" s="196">
        <f>+[4]Tabelas!AE23/1000000</f>
        <v>268.39999999999998</v>
      </c>
      <c r="AD14" s="196">
        <f>+[4]Tabelas!AF23/1000000</f>
        <v>303.35000000000002</v>
      </c>
      <c r="AE14" s="196">
        <f>+[4]Tabelas!AG23/1000000</f>
        <v>300.2</v>
      </c>
      <c r="AF14" s="196">
        <f>+[4]Tabelas!AH23/1000000</f>
        <v>871.95</v>
      </c>
      <c r="AG14" s="196">
        <f>+[4]Tabelas!AI23/1000000</f>
        <v>325.75</v>
      </c>
      <c r="AH14" s="196">
        <f>+[4]Tabelas!AJ23/1000000</f>
        <v>351.4</v>
      </c>
      <c r="AI14" s="196">
        <f>+[4]Tabelas!AK23/1000000</f>
        <v>313.45</v>
      </c>
      <c r="AJ14" s="196">
        <f>+[4]Tabelas!AL23/1000000</f>
        <v>990.6</v>
      </c>
      <c r="AK14" s="196">
        <f>+[4]Tabelas!AM23/1000000</f>
        <v>324.55</v>
      </c>
      <c r="AL14" s="196">
        <f>+[4]Tabelas!AN23/1000000</f>
        <v>306</v>
      </c>
      <c r="AM14" s="196">
        <f>+[4]Tabelas!AO23/1000000</f>
        <v>392.8</v>
      </c>
      <c r="AN14" s="196">
        <f>+[4]Tabelas!AP23/1000000</f>
        <v>1023.35</v>
      </c>
      <c r="AO14" s="196">
        <f>+[4]Tabelas!AQ23/1000000</f>
        <v>3269.05</v>
      </c>
      <c r="AP14" s="196">
        <f>+[4]Tabelas!AR23/1000000</f>
        <v>364.9</v>
      </c>
      <c r="AQ14" s="196">
        <f>+[4]Tabelas!AS23/1000000</f>
        <v>302.85000000000002</v>
      </c>
      <c r="AR14" s="196">
        <f>+[4]Tabelas!AT23/1000000</f>
        <v>357.35</v>
      </c>
      <c r="AS14" s="196">
        <f>+[4]Tabelas!AU23/1000000</f>
        <v>1025.0999999999999</v>
      </c>
      <c r="AT14" s="196">
        <f>+[4]Tabelas!AV23/1000000</f>
        <v>335.8</v>
      </c>
      <c r="AU14" s="196">
        <f>+[4]Tabelas!AW23/1000000</f>
        <v>331.65</v>
      </c>
      <c r="AV14" s="196">
        <f>+[4]Tabelas!AX23/1000000</f>
        <v>313.64999999999998</v>
      </c>
      <c r="AW14" s="196">
        <f>+[4]Tabelas!AY23/1000000</f>
        <v>981.1</v>
      </c>
      <c r="AX14" s="196">
        <f>+[4]Tabelas!AZ23/1000000</f>
        <v>389.3</v>
      </c>
      <c r="AY14" s="196">
        <f>+[4]Tabelas!BA23/1000000</f>
        <v>395</v>
      </c>
      <c r="AZ14" s="196">
        <f>+[4]Tabelas!BB23/1000000</f>
        <v>360.35</v>
      </c>
      <c r="BA14" s="196">
        <f>+[4]Tabelas!BC23/1000000</f>
        <v>1144.6500000000001</v>
      </c>
      <c r="BB14" s="196">
        <f>+[4]Tabelas!BD23/1000000</f>
        <v>339.6</v>
      </c>
      <c r="BC14" s="196">
        <f>+[4]Tabelas!BE23/1000000</f>
        <v>274.95</v>
      </c>
      <c r="BD14" s="196">
        <f>+[4]Tabelas!BF23/1000000</f>
        <v>404.6</v>
      </c>
      <c r="BE14" s="196">
        <f>+[4]Tabelas!BG23/1000000</f>
        <v>1019.15</v>
      </c>
      <c r="BF14" s="196">
        <f>+[4]Tabelas!BH23/1000000</f>
        <v>4170</v>
      </c>
      <c r="BG14" s="196">
        <f>+[4]Tabelas!BI23/1000000</f>
        <v>329.9</v>
      </c>
      <c r="BH14" s="196">
        <f>+[4]Tabelas!BJ23/1000000</f>
        <v>302.55</v>
      </c>
      <c r="BI14" s="196">
        <f>+[4]Tabelas!BK23/1000000</f>
        <v>32.85</v>
      </c>
      <c r="BJ14" s="196">
        <f>+[4]Tabelas!BL23/1000000</f>
        <v>665.3</v>
      </c>
      <c r="BK14" s="196">
        <f>+[4]Tabelas!BM23/1000000</f>
        <v>308.95</v>
      </c>
      <c r="BL14" s="196">
        <f>+[4]Tabelas!BN23/1000000</f>
        <v>361.25</v>
      </c>
      <c r="BM14" s="196">
        <f>+[4]Tabelas!BO23/1000000</f>
        <v>315.10000000000002</v>
      </c>
      <c r="BN14" s="196">
        <f>+[4]Tabelas!BP23/1000000</f>
        <v>985.3</v>
      </c>
      <c r="BO14" s="196">
        <f>+[4]Tabelas!BQ23/1000000</f>
        <v>354.4</v>
      </c>
      <c r="BP14" s="196">
        <f>+[4]Tabelas!BR23/1000000</f>
        <v>374.7</v>
      </c>
      <c r="BQ14" s="196">
        <f>+[4]Tabelas!BS23/1000000</f>
        <v>347.1</v>
      </c>
      <c r="BR14" s="196">
        <f>+[4]Tabelas!BT23/1000000</f>
        <v>1076.2</v>
      </c>
      <c r="BS14" s="196">
        <f>+[4]Tabelas!BU23/1000000</f>
        <v>361.4</v>
      </c>
      <c r="BT14" s="196">
        <f>+[4]Tabelas!BV23/1000000</f>
        <v>326.7</v>
      </c>
      <c r="BU14" s="196">
        <f>+[4]Tabelas!BW23/1000000</f>
        <v>446.95</v>
      </c>
      <c r="BV14" s="196">
        <f>+[4]Tabelas!BX23/1000000</f>
        <v>1135.05</v>
      </c>
      <c r="BW14" s="196">
        <f>+[4]Tabelas!BY23/1000000</f>
        <v>3861.85</v>
      </c>
      <c r="BX14" s="256"/>
      <c r="BY14" s="229">
        <f>+'operações 2016_ Valores'!C28/1000000</f>
        <v>3133.2505310000001</v>
      </c>
      <c r="BZ14" s="229">
        <f>+'operações 2016_ Valores'!D28/1000000</f>
        <v>3483.9940200000001</v>
      </c>
      <c r="CA14" s="229">
        <f>+'operações 2016_ Valores'!E28/1000000</f>
        <v>4100.2050090000002</v>
      </c>
      <c r="CB14" s="229">
        <f>+'operações 2016_ Valores'!F28/1000000</f>
        <v>10717.449559999999</v>
      </c>
      <c r="CC14" s="229">
        <f>+'operações 2016_ Valores'!G28/1000000</f>
        <v>4087.9726249999999</v>
      </c>
      <c r="CD14" s="229">
        <f>+'operações 2016_ Valores'!H28/1000000</f>
        <v>4445.8867170000003</v>
      </c>
      <c r="CE14" s="229">
        <f>+'operações 2016_ Valores'!I28/1000000</f>
        <v>4230.9209609999998</v>
      </c>
      <c r="CF14" s="229">
        <f>+'operações 2016_ Valores'!J28/1000000</f>
        <v>12764.780303</v>
      </c>
      <c r="CG14" s="229">
        <f>+'operações 2016_ Valores'!K28/1000000</f>
        <v>4954.5555100000001</v>
      </c>
      <c r="CH14" s="229">
        <f>+'operações 2016_ Valores'!L28/1000000</f>
        <v>4856.503549</v>
      </c>
      <c r="CI14" s="229">
        <f>+'operações 2016_ Valores'!M28/1000000</f>
        <v>4308.5421470000001</v>
      </c>
      <c r="CJ14" s="229">
        <f>+'operações 2016_ Valores'!N28/1000000</f>
        <v>14119.601205999999</v>
      </c>
      <c r="CK14" s="229">
        <f>+'operações 2016_ Valores'!O28/1000000</f>
        <v>4633.8388379999997</v>
      </c>
      <c r="CL14" s="229">
        <f>+'operações 2016_ Valores'!P28/1000000</f>
        <v>4839.609093</v>
      </c>
      <c r="CM14" s="229"/>
      <c r="CN14" s="229"/>
      <c r="CO14" s="264"/>
      <c r="CP14" s="229">
        <f>+'[5]operações 2016_ Valores'!T28/1000000</f>
        <v>0</v>
      </c>
      <c r="CQ14" s="202"/>
      <c r="CR14" s="202"/>
      <c r="CS14" s="202"/>
      <c r="CT14" s="202"/>
      <c r="CU14" s="202"/>
      <c r="CV14" s="202"/>
      <c r="CW14" s="202"/>
      <c r="CX14" s="202"/>
      <c r="CY14" s="202"/>
      <c r="CZ14" s="202"/>
      <c r="DA14" s="202"/>
      <c r="DB14" s="202"/>
      <c r="DC14" s="202"/>
      <c r="DD14" s="202"/>
      <c r="DE14" s="202"/>
      <c r="DF14" s="202"/>
      <c r="DG14" s="202"/>
      <c r="DH14" s="202"/>
      <c r="DI14" s="202"/>
      <c r="DJ14" s="202"/>
      <c r="DK14" s="202"/>
      <c r="DL14" s="202"/>
      <c r="DM14" s="202"/>
      <c r="DN14" s="202"/>
      <c r="DO14" s="202"/>
      <c r="DP14" s="202"/>
      <c r="DQ14" s="202"/>
      <c r="DR14" s="202"/>
    </row>
    <row r="15" spans="1:122" s="212" customFormat="1" ht="7.5" customHeight="1" x14ac:dyDescent="0.25">
      <c r="A15" s="244"/>
      <c r="B15" s="196"/>
      <c r="C15" s="196"/>
      <c r="D15" s="196"/>
      <c r="E15" s="196"/>
      <c r="F15" s="196"/>
      <c r="G15" s="196"/>
      <c r="H15" s="196"/>
      <c r="I15" s="196"/>
      <c r="J15" s="196"/>
      <c r="K15" s="196"/>
      <c r="L15" s="196"/>
      <c r="M15" s="196"/>
      <c r="N15" s="196"/>
      <c r="O15" s="196"/>
      <c r="P15" s="196"/>
      <c r="Q15" s="196"/>
      <c r="R15" s="196"/>
      <c r="S15" s="196"/>
      <c r="T15" s="196"/>
      <c r="U15" s="196"/>
      <c r="V15" s="196"/>
      <c r="W15" s="196"/>
      <c r="X15" s="196"/>
      <c r="Y15" s="196"/>
      <c r="Z15" s="196"/>
      <c r="AA15" s="196"/>
      <c r="AB15" s="196"/>
      <c r="AC15" s="196"/>
      <c r="AD15" s="196"/>
      <c r="AE15" s="196"/>
      <c r="AF15" s="196"/>
      <c r="AG15" s="196"/>
      <c r="AH15" s="196"/>
      <c r="AI15" s="196"/>
      <c r="AJ15" s="196"/>
      <c r="AK15" s="196"/>
      <c r="AL15" s="196"/>
      <c r="AM15" s="196"/>
      <c r="AN15" s="196"/>
      <c r="AO15" s="196"/>
      <c r="AP15" s="196"/>
      <c r="AQ15" s="196"/>
      <c r="AR15" s="196"/>
      <c r="AS15" s="196"/>
      <c r="AT15" s="196"/>
      <c r="AU15" s="196"/>
      <c r="AV15" s="196"/>
      <c r="AW15" s="196"/>
      <c r="AX15" s="196"/>
      <c r="AY15" s="196"/>
      <c r="AZ15" s="196"/>
      <c r="BA15" s="196"/>
      <c r="BB15" s="196"/>
      <c r="BC15" s="196"/>
      <c r="BD15" s="196"/>
      <c r="BE15" s="196"/>
      <c r="BF15" s="196"/>
      <c r="BG15" s="196"/>
      <c r="BH15" s="196"/>
      <c r="BI15" s="196"/>
      <c r="BJ15" s="196"/>
      <c r="BK15" s="196"/>
      <c r="BL15" s="196"/>
      <c r="BM15" s="196"/>
      <c r="BN15" s="196"/>
      <c r="BO15" s="196"/>
      <c r="BP15" s="196"/>
      <c r="BQ15" s="196"/>
      <c r="BR15" s="196"/>
      <c r="BS15" s="196"/>
      <c r="BT15" s="196"/>
      <c r="BU15" s="196"/>
      <c r="BV15" s="196"/>
      <c r="BW15" s="196"/>
      <c r="BX15" s="256"/>
      <c r="BY15" s="229"/>
      <c r="BZ15" s="229"/>
      <c r="CA15" s="229"/>
      <c r="CB15" s="229"/>
      <c r="CC15" s="229"/>
      <c r="CD15" s="229"/>
      <c r="CE15" s="229"/>
      <c r="CF15" s="229"/>
      <c r="CG15" s="229"/>
      <c r="CH15" s="229"/>
      <c r="CI15" s="229"/>
      <c r="CJ15" s="229"/>
      <c r="CK15" s="229"/>
      <c r="CL15" s="229"/>
      <c r="CM15" s="229"/>
      <c r="CN15" s="229"/>
      <c r="CO15" s="264"/>
      <c r="CP15" s="229"/>
      <c r="CQ15" s="202"/>
      <c r="CR15" s="202"/>
      <c r="CS15" s="202"/>
      <c r="CT15" s="202"/>
      <c r="CU15" s="202"/>
      <c r="CV15" s="202"/>
      <c r="CW15" s="202"/>
      <c r="CX15" s="202"/>
      <c r="CY15" s="202"/>
      <c r="CZ15" s="202"/>
      <c r="DA15" s="202"/>
      <c r="DB15" s="202"/>
      <c r="DC15" s="202"/>
      <c r="DD15" s="202"/>
      <c r="DE15" s="202"/>
      <c r="DF15" s="202"/>
      <c r="DG15" s="202"/>
      <c r="DH15" s="202"/>
      <c r="DI15" s="202"/>
      <c r="DJ15" s="202"/>
      <c r="DK15" s="202"/>
      <c r="DL15" s="202"/>
      <c r="DM15" s="202"/>
      <c r="DN15" s="202"/>
      <c r="DO15" s="202"/>
      <c r="DP15" s="202"/>
      <c r="DQ15" s="202"/>
      <c r="DR15" s="202"/>
    </row>
    <row r="16" spans="1:122" s="212" customFormat="1" ht="14.25" customHeight="1" x14ac:dyDescent="0.25">
      <c r="A16" s="249" t="s">
        <v>123</v>
      </c>
      <c r="B16" s="204"/>
      <c r="C16" s="204"/>
      <c r="D16" s="204"/>
      <c r="E16" s="204"/>
      <c r="F16" s="204"/>
      <c r="G16" s="204"/>
      <c r="H16" s="204"/>
      <c r="I16" s="204"/>
      <c r="J16" s="204"/>
      <c r="K16" s="204"/>
      <c r="L16" s="204"/>
      <c r="M16" s="204"/>
      <c r="N16" s="204"/>
      <c r="O16" s="204"/>
      <c r="P16" s="204"/>
      <c r="Q16" s="204"/>
      <c r="R16" s="204"/>
      <c r="S16" s="204"/>
      <c r="T16" s="204"/>
      <c r="U16" s="204"/>
      <c r="V16" s="204"/>
      <c r="W16" s="204"/>
      <c r="X16" s="204"/>
      <c r="Y16" s="204"/>
      <c r="Z16" s="204"/>
      <c r="AA16" s="204"/>
      <c r="AB16" s="204"/>
      <c r="AC16" s="204"/>
      <c r="AD16" s="204"/>
      <c r="AE16" s="204"/>
      <c r="AF16" s="204"/>
      <c r="AG16" s="204"/>
      <c r="AH16" s="204"/>
      <c r="AI16" s="204"/>
      <c r="AJ16" s="204"/>
      <c r="AK16" s="204"/>
      <c r="AL16" s="204"/>
      <c r="AM16" s="204"/>
      <c r="AN16" s="204"/>
      <c r="AO16" s="204"/>
      <c r="AP16" s="204"/>
      <c r="AQ16" s="204"/>
      <c r="AR16" s="204"/>
      <c r="AS16" s="204"/>
      <c r="AT16" s="204"/>
      <c r="AU16" s="204"/>
      <c r="AV16" s="204"/>
      <c r="AW16" s="204"/>
      <c r="AX16" s="204"/>
      <c r="AY16" s="204"/>
      <c r="AZ16" s="204"/>
      <c r="BA16" s="204"/>
      <c r="BB16" s="204"/>
      <c r="BC16" s="204"/>
      <c r="BD16" s="204"/>
      <c r="BE16" s="204"/>
      <c r="BF16" s="204"/>
      <c r="BG16" s="204"/>
      <c r="BH16" s="204"/>
      <c r="BI16" s="204"/>
      <c r="BJ16" s="204"/>
      <c r="BK16" s="204"/>
      <c r="BL16" s="204"/>
      <c r="BM16" s="204"/>
      <c r="BN16" s="204"/>
      <c r="BO16" s="204"/>
      <c r="BP16" s="204"/>
      <c r="BQ16" s="204"/>
      <c r="BR16" s="204"/>
      <c r="BS16" s="204"/>
      <c r="BT16" s="204"/>
      <c r="BU16" s="204"/>
      <c r="BV16" s="204"/>
      <c r="BW16" s="204"/>
      <c r="BX16" s="258"/>
      <c r="BY16" s="235"/>
      <c r="BZ16" s="235"/>
      <c r="CA16" s="235"/>
      <c r="CB16" s="235"/>
      <c r="CC16" s="235"/>
      <c r="CD16" s="235"/>
      <c r="CE16" s="235"/>
      <c r="CF16" s="235"/>
      <c r="CG16" s="235"/>
      <c r="CH16" s="235"/>
      <c r="CI16" s="235"/>
      <c r="CJ16" s="235"/>
      <c r="CK16" s="235"/>
      <c r="CL16" s="235"/>
      <c r="CM16" s="235"/>
      <c r="CN16" s="235"/>
      <c r="CO16" s="268"/>
      <c r="CP16" s="235"/>
      <c r="CQ16" s="202"/>
      <c r="CR16" s="202"/>
      <c r="CS16" s="202"/>
      <c r="CT16" s="202"/>
      <c r="CU16" s="202"/>
      <c r="CV16" s="202"/>
      <c r="CW16" s="202"/>
      <c r="CX16" s="202"/>
      <c r="CY16" s="202"/>
      <c r="CZ16" s="202"/>
      <c r="DA16" s="202"/>
      <c r="DB16" s="202"/>
      <c r="DC16" s="202"/>
      <c r="DD16" s="202"/>
      <c r="DE16" s="202"/>
      <c r="DF16" s="202"/>
      <c r="DG16" s="202"/>
      <c r="DH16" s="202"/>
      <c r="DI16" s="202"/>
      <c r="DJ16" s="202"/>
      <c r="DK16" s="202"/>
      <c r="DL16" s="202"/>
      <c r="DM16" s="202"/>
      <c r="DN16" s="202"/>
      <c r="DO16" s="202"/>
      <c r="DP16" s="202"/>
      <c r="DQ16" s="202"/>
      <c r="DR16" s="202"/>
    </row>
    <row r="17" spans="1:122" s="212" customFormat="1" ht="15" customHeight="1" x14ac:dyDescent="0.25">
      <c r="A17" s="244" t="s">
        <v>57</v>
      </c>
      <c r="B17" s="196">
        <f>+[4]Tabelas!D9</f>
        <v>61</v>
      </c>
      <c r="C17" s="196">
        <f>+[4]Tabelas!E9</f>
        <v>669</v>
      </c>
      <c r="D17" s="196">
        <f>+[4]Tabelas!F9</f>
        <v>3429</v>
      </c>
      <c r="E17" s="196">
        <f>+[4]Tabelas!G9</f>
        <v>8155</v>
      </c>
      <c r="F17" s="196">
        <f>+[4]Tabelas!H9</f>
        <v>12314</v>
      </c>
      <c r="G17" s="196">
        <f>+[4]Tabelas!I9</f>
        <v>7632</v>
      </c>
      <c r="H17" s="196">
        <f>+[4]Tabelas!J9</f>
        <v>9138</v>
      </c>
      <c r="I17" s="196">
        <f>+[4]Tabelas!K9</f>
        <v>10370</v>
      </c>
      <c r="J17" s="196">
        <f>+[4]Tabelas!L9</f>
        <v>27140</v>
      </c>
      <c r="K17" s="196">
        <f>+[4]Tabelas!M9</f>
        <v>11858</v>
      </c>
      <c r="L17" s="196">
        <f>+[4]Tabelas!N9</f>
        <v>12956</v>
      </c>
      <c r="M17" s="196">
        <f>+[4]Tabelas!O9</f>
        <v>10941</v>
      </c>
      <c r="N17" s="196">
        <f>+[4]Tabelas!P9</f>
        <v>35755</v>
      </c>
      <c r="O17" s="196">
        <f>+[4]Tabelas!Q9</f>
        <v>12909</v>
      </c>
      <c r="P17" s="196">
        <f>+[4]Tabelas!R9</f>
        <v>13173</v>
      </c>
      <c r="Q17" s="196">
        <f>+[4]Tabelas!S9</f>
        <v>11275</v>
      </c>
      <c r="R17" s="196">
        <f>+[4]Tabelas!T9</f>
        <v>37357</v>
      </c>
      <c r="S17" s="196">
        <f>+[4]Tabelas!U9</f>
        <v>12555</v>
      </c>
      <c r="T17" s="196">
        <f>+[4]Tabelas!V9</f>
        <v>11284</v>
      </c>
      <c r="U17" s="196">
        <f>+[4]Tabelas!W9</f>
        <v>19279</v>
      </c>
      <c r="V17" s="196">
        <f>+[4]Tabelas!X9</f>
        <v>43118</v>
      </c>
      <c r="W17" s="196">
        <f>+[4]Tabelas!Y9</f>
        <v>143370</v>
      </c>
      <c r="X17" s="196">
        <f>+[4]Tabelas!Z9</f>
        <v>155684</v>
      </c>
      <c r="Y17" s="196">
        <f>+[4]Tabelas!AA9</f>
        <v>10908</v>
      </c>
      <c r="Z17" s="196">
        <f>+[4]Tabelas!AB9</f>
        <v>12680</v>
      </c>
      <c r="AA17" s="196">
        <f>+[4]Tabelas!AC9</f>
        <v>16200</v>
      </c>
      <c r="AB17" s="196">
        <f>+[4]Tabelas!AD9</f>
        <v>39788</v>
      </c>
      <c r="AC17" s="196">
        <f>+[4]Tabelas!AE9</f>
        <v>12918</v>
      </c>
      <c r="AD17" s="196">
        <f>+[4]Tabelas!AF9</f>
        <v>17060</v>
      </c>
      <c r="AE17" s="196">
        <f>+[4]Tabelas!AG9</f>
        <v>12519</v>
      </c>
      <c r="AF17" s="196">
        <f>+[4]Tabelas!AH9</f>
        <v>42497</v>
      </c>
      <c r="AG17" s="196">
        <f>+[4]Tabelas!AI9</f>
        <v>16311</v>
      </c>
      <c r="AH17" s="196">
        <f>+[4]Tabelas!AJ9</f>
        <v>17267</v>
      </c>
      <c r="AI17" s="196">
        <f>+[4]Tabelas!AK9</f>
        <v>15117</v>
      </c>
      <c r="AJ17" s="196">
        <f>+[4]Tabelas!AL9</f>
        <v>48695</v>
      </c>
      <c r="AK17" s="196">
        <f>+[4]Tabelas!AM9</f>
        <v>17738</v>
      </c>
      <c r="AL17" s="196">
        <f>+[4]Tabelas!AN9</f>
        <v>15692</v>
      </c>
      <c r="AM17" s="196">
        <f>+[4]Tabelas!AO9</f>
        <v>23193</v>
      </c>
      <c r="AN17" s="196">
        <f>+[4]Tabelas!AP9</f>
        <v>56623</v>
      </c>
      <c r="AO17" s="196">
        <f>+[4]Tabelas!AQ9</f>
        <v>187603</v>
      </c>
      <c r="AP17" s="196">
        <f>+[4]Tabelas!AR9</f>
        <v>13253</v>
      </c>
      <c r="AQ17" s="196">
        <f>+[4]Tabelas!AS9</f>
        <v>15620</v>
      </c>
      <c r="AR17" s="196">
        <f>+[4]Tabelas!AT9</f>
        <v>19508</v>
      </c>
      <c r="AS17" s="196">
        <f>+[4]Tabelas!AU9</f>
        <v>48381</v>
      </c>
      <c r="AT17" s="196">
        <f>+[4]Tabelas!AV9</f>
        <v>16622</v>
      </c>
      <c r="AU17" s="196">
        <f>+[4]Tabelas!AW9</f>
        <v>21181</v>
      </c>
      <c r="AV17" s="196">
        <f>+[4]Tabelas!AX9</f>
        <v>13659</v>
      </c>
      <c r="AW17" s="196">
        <f>+[4]Tabelas!AY9</f>
        <v>51462</v>
      </c>
      <c r="AX17" s="196">
        <f>+[4]Tabelas!AZ9</f>
        <v>19409</v>
      </c>
      <c r="AY17" s="196">
        <f>+[4]Tabelas!BA9</f>
        <v>19708</v>
      </c>
      <c r="AZ17" s="196">
        <f>+[4]Tabelas!BB9</f>
        <v>16658</v>
      </c>
      <c r="BA17" s="196">
        <f>+[4]Tabelas!BC9</f>
        <v>55775</v>
      </c>
      <c r="BB17" s="196">
        <f>+[4]Tabelas!BD9</f>
        <v>18475</v>
      </c>
      <c r="BC17" s="196">
        <f>+[4]Tabelas!BE9</f>
        <v>13365</v>
      </c>
      <c r="BD17" s="196">
        <f>+[4]Tabelas!BF9</f>
        <v>24515</v>
      </c>
      <c r="BE17" s="196">
        <f>+[4]Tabelas!BG9</f>
        <v>56355</v>
      </c>
      <c r="BF17" s="196">
        <f>+[4]Tabelas!BH9</f>
        <v>211973</v>
      </c>
      <c r="BG17" s="196">
        <f>+[4]Tabelas!BI9</f>
        <v>15572</v>
      </c>
      <c r="BH17" s="196">
        <f>+[4]Tabelas!BJ9</f>
        <v>14083</v>
      </c>
      <c r="BI17" s="196">
        <f>+[4]Tabelas!BK9</f>
        <v>17930</v>
      </c>
      <c r="BJ17" s="196">
        <f>+[4]Tabelas!BL9</f>
        <v>47585</v>
      </c>
      <c r="BK17" s="196">
        <f>+[4]Tabelas!BM9</f>
        <v>18346</v>
      </c>
      <c r="BL17" s="196">
        <f>+[4]Tabelas!BN9</f>
        <v>18069</v>
      </c>
      <c r="BM17" s="196">
        <f>+[4]Tabelas!BO9</f>
        <v>17389</v>
      </c>
      <c r="BN17" s="196">
        <f>+[4]Tabelas!BP9</f>
        <v>53804</v>
      </c>
      <c r="BO17" s="196">
        <f>+[4]Tabelas!BQ9</f>
        <v>20612</v>
      </c>
      <c r="BP17" s="196">
        <f>+[4]Tabelas!BR9</f>
        <v>19622</v>
      </c>
      <c r="BQ17" s="196">
        <f>+[4]Tabelas!BS9</f>
        <v>18566</v>
      </c>
      <c r="BR17" s="196">
        <f>+[4]Tabelas!BT9</f>
        <v>58800</v>
      </c>
      <c r="BS17" s="196">
        <f>+[4]Tabelas!BU9</f>
        <v>21396</v>
      </c>
      <c r="BT17" s="196">
        <f>+[4]Tabelas!BV9</f>
        <v>18200</v>
      </c>
      <c r="BU17" s="196">
        <f>+[4]Tabelas!BW9</f>
        <v>28637</v>
      </c>
      <c r="BV17" s="196">
        <f>+[4]Tabelas!BX9</f>
        <v>68233</v>
      </c>
      <c r="BW17" s="196">
        <f>+[4]Tabelas!BY9</f>
        <v>228422</v>
      </c>
      <c r="BX17" s="256">
        <f t="shared" ref="BX17:BX22" si="0">(+BW17/BF17-1)*100</f>
        <v>7.7599505597411023</v>
      </c>
      <c r="BY17" s="229">
        <f>+'Operações SPAUT'!C8</f>
        <v>15265</v>
      </c>
      <c r="BZ17" s="229">
        <f>+'Operações SPAUT'!D8</f>
        <v>22129</v>
      </c>
      <c r="CA17" s="229">
        <f>+'Operações SPAUT'!E8</f>
        <v>26668</v>
      </c>
      <c r="CB17" s="229">
        <f>+'Operações SPAUT'!F8</f>
        <v>64062</v>
      </c>
      <c r="CC17" s="229">
        <f>+'Operações SPAUT'!G8</f>
        <v>21195</v>
      </c>
      <c r="CD17" s="229">
        <f>+'Operações SPAUT'!H8</f>
        <v>36280</v>
      </c>
      <c r="CE17" s="229">
        <f>+'Operações SPAUT'!I8</f>
        <v>21110</v>
      </c>
      <c r="CF17" s="229">
        <f>+'Operações SPAUT'!J8</f>
        <v>78585</v>
      </c>
      <c r="CG17" s="229">
        <f>+'Operações SPAUT'!K8</f>
        <v>27495</v>
      </c>
      <c r="CH17" s="229">
        <f>+'Operações SPAUT'!L8</f>
        <v>29802</v>
      </c>
      <c r="CI17" s="229">
        <f>+'Operações SPAUT'!M8</f>
        <v>27588</v>
      </c>
      <c r="CJ17" s="229">
        <f>+'Operações SPAUT'!N8</f>
        <v>84885</v>
      </c>
      <c r="CK17" s="229">
        <f>+'Operações SPAUT'!O8</f>
        <v>30854</v>
      </c>
      <c r="CL17" s="229">
        <f>+'Operações SPAUT'!P8</f>
        <v>28414</v>
      </c>
      <c r="CM17" s="229"/>
      <c r="CN17" s="229"/>
      <c r="CO17" s="264"/>
      <c r="CP17" s="229">
        <f>+'[5]Operações SPAUT'!T8</f>
        <v>0</v>
      </c>
      <c r="CQ17" s="202"/>
      <c r="CR17" s="202"/>
      <c r="CS17" s="202"/>
      <c r="CT17" s="202"/>
      <c r="CU17" s="202"/>
      <c r="CV17" s="202"/>
      <c r="CW17" s="202"/>
      <c r="CX17" s="202"/>
      <c r="CY17" s="202"/>
      <c r="CZ17" s="202"/>
      <c r="DA17" s="202"/>
      <c r="DB17" s="202"/>
      <c r="DC17" s="202"/>
      <c r="DD17" s="202"/>
      <c r="DE17" s="202"/>
      <c r="DF17" s="202"/>
      <c r="DG17" s="202"/>
      <c r="DH17" s="202"/>
      <c r="DI17" s="202"/>
      <c r="DJ17" s="202"/>
      <c r="DK17" s="202"/>
      <c r="DL17" s="202"/>
      <c r="DM17" s="202"/>
      <c r="DN17" s="202"/>
      <c r="DO17" s="202"/>
      <c r="DP17" s="202"/>
      <c r="DQ17" s="202"/>
      <c r="DR17" s="202"/>
    </row>
    <row r="18" spans="1:122" s="212" customFormat="1" ht="15" customHeight="1" x14ac:dyDescent="0.25">
      <c r="A18" s="244" t="s">
        <v>58</v>
      </c>
      <c r="B18" s="196">
        <f>+[4]Tabelas!D10</f>
        <v>127</v>
      </c>
      <c r="C18" s="196">
        <f>+[4]Tabelas!E10</f>
        <v>407</v>
      </c>
      <c r="D18" s="196">
        <f>+[4]Tabelas!F10</f>
        <v>1027</v>
      </c>
      <c r="E18" s="196">
        <f>+[4]Tabelas!G10</f>
        <v>1935</v>
      </c>
      <c r="F18" s="196">
        <f>+[4]Tabelas!H10</f>
        <v>3496</v>
      </c>
      <c r="G18" s="196">
        <f>+[4]Tabelas!I10</f>
        <v>1491</v>
      </c>
      <c r="H18" s="196">
        <f>+[4]Tabelas!J10</f>
        <v>1828</v>
      </c>
      <c r="I18" s="196">
        <f>+[4]Tabelas!K10</f>
        <v>2032</v>
      </c>
      <c r="J18" s="196">
        <f>+[4]Tabelas!L10</f>
        <v>5351</v>
      </c>
      <c r="K18" s="196">
        <f>+[4]Tabelas!M10</f>
        <v>2389</v>
      </c>
      <c r="L18" s="196">
        <f>+[4]Tabelas!N10</f>
        <v>2942</v>
      </c>
      <c r="M18" s="196">
        <f>+[4]Tabelas!O10</f>
        <v>2692</v>
      </c>
      <c r="N18" s="196">
        <f>+[4]Tabelas!P10</f>
        <v>8023</v>
      </c>
      <c r="O18" s="196">
        <f>+[4]Tabelas!Q10</f>
        <v>2875</v>
      </c>
      <c r="P18" s="196">
        <f>+[4]Tabelas!R10</f>
        <v>3133</v>
      </c>
      <c r="Q18" s="196">
        <f>+[4]Tabelas!S10</f>
        <v>2633</v>
      </c>
      <c r="R18" s="196">
        <f>+[4]Tabelas!T10</f>
        <v>8641</v>
      </c>
      <c r="S18" s="196">
        <f>+[4]Tabelas!U10</f>
        <v>2930</v>
      </c>
      <c r="T18" s="196">
        <f>+[4]Tabelas!V10</f>
        <v>2844</v>
      </c>
      <c r="U18" s="196">
        <f>+[4]Tabelas!W10</f>
        <v>5541</v>
      </c>
      <c r="V18" s="196">
        <f>+[4]Tabelas!X10</f>
        <v>11315</v>
      </c>
      <c r="W18" s="196">
        <f>+[4]Tabelas!Y10</f>
        <v>33330</v>
      </c>
      <c r="X18" s="196">
        <f>+[4]Tabelas!Z10</f>
        <v>36826</v>
      </c>
      <c r="Y18" s="196">
        <f>+[4]Tabelas!AA10</f>
        <v>2806</v>
      </c>
      <c r="Z18" s="196">
        <f>+[4]Tabelas!AB10</f>
        <v>3475</v>
      </c>
      <c r="AA18" s="196">
        <f>+[4]Tabelas!AC10</f>
        <v>4366</v>
      </c>
      <c r="AB18" s="196">
        <f>+[4]Tabelas!AD10</f>
        <v>10647</v>
      </c>
      <c r="AC18" s="196">
        <f>+[4]Tabelas!AE10</f>
        <v>3421</v>
      </c>
      <c r="AD18" s="196">
        <f>+[4]Tabelas!AF10</f>
        <v>4582</v>
      </c>
      <c r="AE18" s="196">
        <f>+[4]Tabelas!AG10</f>
        <v>3662</v>
      </c>
      <c r="AF18" s="196">
        <f>+[4]Tabelas!AH10</f>
        <v>11665</v>
      </c>
      <c r="AG18" s="196">
        <f>+[4]Tabelas!AI10</f>
        <v>4293</v>
      </c>
      <c r="AH18" s="196">
        <f>+[4]Tabelas!AJ10</f>
        <v>4678</v>
      </c>
      <c r="AI18" s="196">
        <f>+[4]Tabelas!AK10</f>
        <v>4211</v>
      </c>
      <c r="AJ18" s="196">
        <f>+[4]Tabelas!AL10</f>
        <v>13182</v>
      </c>
      <c r="AK18" s="196">
        <f>+[4]Tabelas!AM10</f>
        <v>5100</v>
      </c>
      <c r="AL18" s="196">
        <f>+[4]Tabelas!AN10</f>
        <v>4449</v>
      </c>
      <c r="AM18" s="196">
        <f>+[4]Tabelas!AO10</f>
        <v>7035</v>
      </c>
      <c r="AN18" s="196">
        <f>+[4]Tabelas!AP10</f>
        <v>16584</v>
      </c>
      <c r="AO18" s="196">
        <f>+[4]Tabelas!AQ10</f>
        <v>52078</v>
      </c>
      <c r="AP18" s="196">
        <f>+[4]Tabelas!AR10</f>
        <v>3984</v>
      </c>
      <c r="AQ18" s="196">
        <f>+[4]Tabelas!AS10</f>
        <v>4788</v>
      </c>
      <c r="AR18" s="196">
        <f>+[4]Tabelas!AT10</f>
        <v>5668</v>
      </c>
      <c r="AS18" s="196">
        <f>+[4]Tabelas!AU10</f>
        <v>14440</v>
      </c>
      <c r="AT18" s="196">
        <f>+[4]Tabelas!AV10</f>
        <v>5094</v>
      </c>
      <c r="AU18" s="196">
        <f>+[4]Tabelas!AW10</f>
        <v>6398</v>
      </c>
      <c r="AV18" s="196">
        <f>+[4]Tabelas!AX10</f>
        <v>4474</v>
      </c>
      <c r="AW18" s="196">
        <f>+[4]Tabelas!AY10</f>
        <v>15966</v>
      </c>
      <c r="AX18" s="196">
        <f>+[4]Tabelas!AZ10</f>
        <v>5951</v>
      </c>
      <c r="AY18" s="196">
        <f>+[4]Tabelas!BA10</f>
        <v>6123</v>
      </c>
      <c r="AZ18" s="196">
        <f>+[4]Tabelas!BB10</f>
        <v>5041</v>
      </c>
      <c r="BA18" s="196">
        <f>+[4]Tabelas!BC10</f>
        <v>17115</v>
      </c>
      <c r="BB18" s="196">
        <f>+[4]Tabelas!BD10</f>
        <v>5685</v>
      </c>
      <c r="BC18" s="196">
        <f>+[4]Tabelas!BE10</f>
        <v>4281</v>
      </c>
      <c r="BD18" s="196">
        <f>+[4]Tabelas!BF10</f>
        <v>8497</v>
      </c>
      <c r="BE18" s="196">
        <f>+[4]Tabelas!BG10</f>
        <v>18463</v>
      </c>
      <c r="BF18" s="196">
        <f>+[4]Tabelas!BH10</f>
        <v>65984</v>
      </c>
      <c r="BG18" s="196">
        <f>+[4]Tabelas!BI10</f>
        <v>5415</v>
      </c>
      <c r="BH18" s="196">
        <f>+[4]Tabelas!BJ10</f>
        <v>5169</v>
      </c>
      <c r="BI18" s="196">
        <f>+[4]Tabelas!BK10</f>
        <v>6266</v>
      </c>
      <c r="BJ18" s="196">
        <f>+[4]Tabelas!BL10</f>
        <v>16850</v>
      </c>
      <c r="BK18" s="196">
        <f>+[4]Tabelas!BM10</f>
        <v>6034</v>
      </c>
      <c r="BL18" s="196">
        <f>+[4]Tabelas!BN10</f>
        <v>6261</v>
      </c>
      <c r="BM18" s="196">
        <f>+[4]Tabelas!BO10</f>
        <v>5914</v>
      </c>
      <c r="BN18" s="196">
        <f>+[4]Tabelas!BP10</f>
        <v>18209</v>
      </c>
      <c r="BO18" s="196">
        <f>+[4]Tabelas!BQ10</f>
        <v>7218</v>
      </c>
      <c r="BP18" s="196">
        <f>+[4]Tabelas!BR10</f>
        <v>6854</v>
      </c>
      <c r="BQ18" s="196">
        <f>+[4]Tabelas!BS10</f>
        <v>6184</v>
      </c>
      <c r="BR18" s="196">
        <f>+[4]Tabelas!BT10</f>
        <v>20256</v>
      </c>
      <c r="BS18" s="196">
        <f>+[4]Tabelas!BU10</f>
        <v>7366</v>
      </c>
      <c r="BT18" s="196">
        <f>+[4]Tabelas!BV10</f>
        <v>6111</v>
      </c>
      <c r="BU18" s="196">
        <f>+[4]Tabelas!BW10</f>
        <v>10436</v>
      </c>
      <c r="BV18" s="196">
        <f>+[4]Tabelas!BX10</f>
        <v>23913</v>
      </c>
      <c r="BW18" s="196">
        <f>+[4]Tabelas!BY10</f>
        <v>79228</v>
      </c>
      <c r="BX18" s="256">
        <f t="shared" si="0"/>
        <v>20.07153249272551</v>
      </c>
      <c r="BY18" s="229">
        <f>+'Operações SPAUT'!C9</f>
        <v>5155</v>
      </c>
      <c r="BZ18" s="229">
        <f>+'Operações SPAUT'!D9</f>
        <v>6854</v>
      </c>
      <c r="CA18" s="229">
        <f>+'Operações SPAUT'!E9</f>
        <v>8039</v>
      </c>
      <c r="CB18" s="229">
        <f>+'Operações SPAUT'!F9</f>
        <v>20048</v>
      </c>
      <c r="CC18" s="229">
        <f>+'Operações SPAUT'!G9</f>
        <v>6214</v>
      </c>
      <c r="CD18" s="229">
        <f>+'Operações SPAUT'!H9</f>
        <v>10743</v>
      </c>
      <c r="CE18" s="229">
        <f>+'Operações SPAUT'!I9</f>
        <v>6070</v>
      </c>
      <c r="CF18" s="229">
        <f>+'Operações SPAUT'!J9</f>
        <v>23027</v>
      </c>
      <c r="CG18" s="229">
        <f>+'Operações SPAUT'!K9</f>
        <v>8176</v>
      </c>
      <c r="CH18" s="229">
        <f>+'Operações SPAUT'!L9</f>
        <v>8444</v>
      </c>
      <c r="CI18" s="229">
        <f>+'Operações SPAUT'!M9</f>
        <v>7837</v>
      </c>
      <c r="CJ18" s="229">
        <f>+'Operações SPAUT'!N9</f>
        <v>24457</v>
      </c>
      <c r="CK18" s="229">
        <f>+'Operações SPAUT'!O9</f>
        <v>8702</v>
      </c>
      <c r="CL18" s="229">
        <f>+'Operações SPAUT'!P9</f>
        <v>8540</v>
      </c>
      <c r="CM18" s="229"/>
      <c r="CN18" s="229"/>
      <c r="CO18" s="264"/>
      <c r="CP18" s="229">
        <f>+'[5]Operações SPAUT'!T9</f>
        <v>0</v>
      </c>
      <c r="CQ18" s="202"/>
      <c r="CR18" s="202"/>
      <c r="CS18" s="202"/>
      <c r="CT18" s="202"/>
      <c r="CU18" s="202"/>
      <c r="CV18" s="202"/>
      <c r="CW18" s="202"/>
      <c r="CX18" s="202"/>
      <c r="CY18" s="202"/>
      <c r="CZ18" s="202"/>
      <c r="DA18" s="202"/>
      <c r="DB18" s="202"/>
      <c r="DC18" s="202"/>
      <c r="DD18" s="202"/>
      <c r="DE18" s="202"/>
      <c r="DF18" s="202"/>
      <c r="DG18" s="202"/>
      <c r="DH18" s="202"/>
      <c r="DI18" s="202"/>
      <c r="DJ18" s="202"/>
      <c r="DK18" s="202"/>
      <c r="DL18" s="202"/>
      <c r="DM18" s="202"/>
      <c r="DN18" s="202"/>
      <c r="DO18" s="202"/>
      <c r="DP18" s="202"/>
      <c r="DQ18" s="202"/>
      <c r="DR18" s="202"/>
    </row>
    <row r="19" spans="1:122" s="212" customFormat="1" ht="15" customHeight="1" x14ac:dyDescent="0.25">
      <c r="A19" s="244" t="s">
        <v>117</v>
      </c>
      <c r="B19" s="196">
        <f>+[4]Tabelas!D8</f>
        <v>62</v>
      </c>
      <c r="C19" s="196">
        <f>+[4]Tabelas!E8</f>
        <v>86</v>
      </c>
      <c r="D19" s="196">
        <f>+[4]Tabelas!F8</f>
        <v>110</v>
      </c>
      <c r="E19" s="196">
        <f>+[4]Tabelas!G8</f>
        <v>86</v>
      </c>
      <c r="F19" s="196">
        <f>+[4]Tabelas!H8</f>
        <v>344</v>
      </c>
      <c r="G19" s="196">
        <f>+[4]Tabelas!I8</f>
        <v>109</v>
      </c>
      <c r="H19" s="196">
        <f>+[4]Tabelas!J8</f>
        <v>119</v>
      </c>
      <c r="I19" s="196">
        <f>+[4]Tabelas!K8</f>
        <v>115</v>
      </c>
      <c r="J19" s="196">
        <f>+[4]Tabelas!L8</f>
        <v>343</v>
      </c>
      <c r="K19" s="196">
        <f>+[4]Tabelas!M8</f>
        <v>132</v>
      </c>
      <c r="L19" s="196">
        <f>+[4]Tabelas!N8</f>
        <v>119</v>
      </c>
      <c r="M19" s="196">
        <f>+[4]Tabelas!O8</f>
        <v>95</v>
      </c>
      <c r="N19" s="196">
        <f>+[4]Tabelas!P8</f>
        <v>346</v>
      </c>
      <c r="O19" s="196">
        <f>+[4]Tabelas!Q8</f>
        <v>92</v>
      </c>
      <c r="P19" s="196">
        <f>+[4]Tabelas!R8</f>
        <v>79</v>
      </c>
      <c r="Q19" s="196">
        <f>+[4]Tabelas!S8</f>
        <v>69</v>
      </c>
      <c r="R19" s="196">
        <f>+[4]Tabelas!T8</f>
        <v>240</v>
      </c>
      <c r="S19" s="196">
        <f>+[4]Tabelas!U8</f>
        <v>99</v>
      </c>
      <c r="T19" s="196">
        <f>+[4]Tabelas!V8</f>
        <v>69</v>
      </c>
      <c r="U19" s="196">
        <f>+[4]Tabelas!W8</f>
        <v>112</v>
      </c>
      <c r="V19" s="196">
        <f>+[4]Tabelas!X8</f>
        <v>280</v>
      </c>
      <c r="W19" s="196">
        <f>+[4]Tabelas!Y8</f>
        <v>1209</v>
      </c>
      <c r="X19" s="196">
        <f>+[4]Tabelas!Z8</f>
        <v>1553</v>
      </c>
      <c r="Y19" s="196">
        <f>+[4]Tabelas!AA8</f>
        <v>70</v>
      </c>
      <c r="Z19" s="196">
        <f>+[4]Tabelas!AB8</f>
        <v>73</v>
      </c>
      <c r="AA19" s="196">
        <f>+[4]Tabelas!AC8</f>
        <v>80</v>
      </c>
      <c r="AB19" s="196">
        <f>+[4]Tabelas!AD8</f>
        <v>223</v>
      </c>
      <c r="AC19" s="196">
        <f>+[4]Tabelas!AE8</f>
        <v>75</v>
      </c>
      <c r="AD19" s="196">
        <f>+[4]Tabelas!AF8</f>
        <v>102</v>
      </c>
      <c r="AE19" s="196">
        <f>+[4]Tabelas!AG8</f>
        <v>56</v>
      </c>
      <c r="AF19" s="196">
        <f>+[4]Tabelas!AH8</f>
        <v>233</v>
      </c>
      <c r="AG19" s="196">
        <f>+[4]Tabelas!AI8</f>
        <v>81</v>
      </c>
      <c r="AH19" s="196">
        <f>+[4]Tabelas!AJ8</f>
        <v>83</v>
      </c>
      <c r="AI19" s="196">
        <f>+[4]Tabelas!AK8</f>
        <v>75</v>
      </c>
      <c r="AJ19" s="196">
        <f>+[4]Tabelas!AL8</f>
        <v>239</v>
      </c>
      <c r="AK19" s="196">
        <f>+[4]Tabelas!AM8</f>
        <v>71</v>
      </c>
      <c r="AL19" s="196">
        <f>+[4]Tabelas!AN8</f>
        <v>62</v>
      </c>
      <c r="AM19" s="196">
        <f>+[4]Tabelas!AO8</f>
        <v>95</v>
      </c>
      <c r="AN19" s="196">
        <f>+[4]Tabelas!AP8</f>
        <v>228</v>
      </c>
      <c r="AO19" s="196">
        <f>+[4]Tabelas!AQ8</f>
        <v>923</v>
      </c>
      <c r="AP19" s="196">
        <f>+[4]Tabelas!AR8</f>
        <v>54</v>
      </c>
      <c r="AQ19" s="196">
        <f>+[4]Tabelas!AS8</f>
        <v>69</v>
      </c>
      <c r="AR19" s="196">
        <f>+[4]Tabelas!AT8</f>
        <v>79</v>
      </c>
      <c r="AS19" s="196">
        <f>+[4]Tabelas!AU8</f>
        <v>202</v>
      </c>
      <c r="AT19" s="196">
        <f>+[4]Tabelas!AV8</f>
        <v>76</v>
      </c>
      <c r="AU19" s="196">
        <f>+[4]Tabelas!AW8</f>
        <v>73</v>
      </c>
      <c r="AV19" s="196">
        <f>+[4]Tabelas!AX8</f>
        <v>57</v>
      </c>
      <c r="AW19" s="196">
        <f>+[4]Tabelas!AY8</f>
        <v>206</v>
      </c>
      <c r="AX19" s="196">
        <f>+[4]Tabelas!AZ8</f>
        <v>96</v>
      </c>
      <c r="AY19" s="196">
        <f>+[4]Tabelas!BA8</f>
        <v>87</v>
      </c>
      <c r="AZ19" s="196">
        <f>+[4]Tabelas!BB8</f>
        <v>75</v>
      </c>
      <c r="BA19" s="196">
        <f>+[4]Tabelas!BC8</f>
        <v>258</v>
      </c>
      <c r="BB19" s="196">
        <f>+[4]Tabelas!BD8</f>
        <v>75</v>
      </c>
      <c r="BC19" s="196">
        <f>+[4]Tabelas!BE8</f>
        <v>76</v>
      </c>
      <c r="BD19" s="196">
        <f>+[4]Tabelas!BF8</f>
        <v>104</v>
      </c>
      <c r="BE19" s="196">
        <f>+[4]Tabelas!BG8</f>
        <v>255</v>
      </c>
      <c r="BF19" s="196">
        <f>+[4]Tabelas!BH8</f>
        <v>921</v>
      </c>
      <c r="BG19" s="196">
        <f>+[4]Tabelas!BI8</f>
        <v>78</v>
      </c>
      <c r="BH19" s="196">
        <f>+[4]Tabelas!BJ8</f>
        <v>72</v>
      </c>
      <c r="BI19" s="196">
        <f>+[4]Tabelas!BK8</f>
        <v>87</v>
      </c>
      <c r="BJ19" s="196">
        <f>+[4]Tabelas!BL8</f>
        <v>237</v>
      </c>
      <c r="BK19" s="196">
        <f>+[4]Tabelas!BM8</f>
        <v>84</v>
      </c>
      <c r="BL19" s="196">
        <f>+[4]Tabelas!BN8</f>
        <v>85</v>
      </c>
      <c r="BM19" s="196">
        <f>+[4]Tabelas!BO8</f>
        <v>87</v>
      </c>
      <c r="BN19" s="196">
        <f>+[4]Tabelas!BP8</f>
        <v>256</v>
      </c>
      <c r="BO19" s="196">
        <f>+[4]Tabelas!BQ8</f>
        <v>106</v>
      </c>
      <c r="BP19" s="196">
        <f>+[4]Tabelas!BR8</f>
        <v>111</v>
      </c>
      <c r="BQ19" s="196">
        <f>+[4]Tabelas!BS8</f>
        <v>93</v>
      </c>
      <c r="BR19" s="196">
        <f>+[4]Tabelas!BT8</f>
        <v>310</v>
      </c>
      <c r="BS19" s="196">
        <f>+[4]Tabelas!BU8</f>
        <v>117</v>
      </c>
      <c r="BT19" s="196">
        <f>+[4]Tabelas!BV8</f>
        <v>96</v>
      </c>
      <c r="BU19" s="196">
        <f>+[4]Tabelas!BW8</f>
        <v>156</v>
      </c>
      <c r="BV19" s="196">
        <f>+[4]Tabelas!BX8</f>
        <v>369</v>
      </c>
      <c r="BW19" s="196">
        <f>+[4]Tabelas!BY8</f>
        <v>1172</v>
      </c>
      <c r="BX19" s="256">
        <f t="shared" si="0"/>
        <v>27.252985884907698</v>
      </c>
      <c r="BY19" s="229">
        <f>+'Operações SPAUT'!C7</f>
        <v>90</v>
      </c>
      <c r="BZ19" s="229">
        <f>+'Operações SPAUT'!D7</f>
        <v>102</v>
      </c>
      <c r="CA19" s="229">
        <f>+'Operações SPAUT'!E7</f>
        <v>128</v>
      </c>
      <c r="CB19" s="229">
        <f>+'Operações SPAUT'!F7</f>
        <v>320</v>
      </c>
      <c r="CC19" s="229">
        <f>+'Operações SPAUT'!G7</f>
        <v>130</v>
      </c>
      <c r="CD19" s="229">
        <f>+'Operações SPAUT'!H7</f>
        <v>133</v>
      </c>
      <c r="CE19" s="229">
        <f>+'Operações SPAUT'!I7</f>
        <v>125</v>
      </c>
      <c r="CF19" s="229">
        <f>+'Operações SPAUT'!J7</f>
        <v>388</v>
      </c>
      <c r="CG19" s="229">
        <f>+'Operações SPAUT'!K7</f>
        <v>140</v>
      </c>
      <c r="CH19" s="229">
        <f>+'Operações SPAUT'!L7</f>
        <v>163</v>
      </c>
      <c r="CI19" s="229">
        <f>+'Operações SPAUT'!M7</f>
        <v>150</v>
      </c>
      <c r="CJ19" s="229">
        <f>+'Operações SPAUT'!N7</f>
        <v>453</v>
      </c>
      <c r="CK19" s="229">
        <f>+'Operações SPAUT'!O7</f>
        <v>151</v>
      </c>
      <c r="CL19" s="229">
        <f>+'Operações SPAUT'!P7</f>
        <v>186</v>
      </c>
      <c r="CM19" s="229"/>
      <c r="CN19" s="229"/>
      <c r="CO19" s="264"/>
      <c r="CP19" s="229">
        <f>+'[5]Operações SPAUT'!T7</f>
        <v>0</v>
      </c>
      <c r="CQ19" s="202"/>
      <c r="CR19" s="202"/>
      <c r="CS19" s="202"/>
      <c r="CT19" s="202"/>
      <c r="CU19" s="202"/>
      <c r="CV19" s="202"/>
      <c r="CW19" s="202"/>
      <c r="CX19" s="202"/>
      <c r="CY19" s="202"/>
      <c r="CZ19" s="202"/>
      <c r="DA19" s="202"/>
      <c r="DB19" s="202"/>
      <c r="DC19" s="202"/>
      <c r="DD19" s="202"/>
      <c r="DE19" s="202"/>
      <c r="DF19" s="202"/>
      <c r="DG19" s="202"/>
      <c r="DH19" s="202"/>
      <c r="DI19" s="202"/>
      <c r="DJ19" s="202"/>
      <c r="DK19" s="202"/>
      <c r="DL19" s="202"/>
      <c r="DM19" s="202"/>
      <c r="DN19" s="202"/>
      <c r="DO19" s="202"/>
      <c r="DP19" s="202"/>
      <c r="DQ19" s="202"/>
      <c r="DR19" s="202"/>
    </row>
    <row r="20" spans="1:122" s="212" customFormat="1" ht="15" customHeight="1" x14ac:dyDescent="0.25">
      <c r="A20" s="244" t="s">
        <v>54</v>
      </c>
      <c r="B20" s="196">
        <f>+[4]Tabelas!D6</f>
        <v>489</v>
      </c>
      <c r="C20" s="196">
        <f>+[4]Tabelas!E6</f>
        <v>3795</v>
      </c>
      <c r="D20" s="196">
        <f>+[4]Tabelas!F6</f>
        <v>18750</v>
      </c>
      <c r="E20" s="196">
        <f>+[4]Tabelas!G6</f>
        <v>41159</v>
      </c>
      <c r="F20" s="196">
        <f>+[4]Tabelas!H6</f>
        <v>64193</v>
      </c>
      <c r="G20" s="196">
        <f>+[4]Tabelas!I6</f>
        <v>41528</v>
      </c>
      <c r="H20" s="196">
        <f>+[4]Tabelas!J6</f>
        <v>47459</v>
      </c>
      <c r="I20" s="196">
        <f>+[4]Tabelas!K6</f>
        <v>51576</v>
      </c>
      <c r="J20" s="196">
        <f>+[4]Tabelas!L6</f>
        <v>140563</v>
      </c>
      <c r="K20" s="196">
        <f>+[4]Tabelas!M6</f>
        <v>57433</v>
      </c>
      <c r="L20" s="196">
        <f>+[4]Tabelas!N6</f>
        <v>63691</v>
      </c>
      <c r="M20" s="196">
        <f>+[4]Tabelas!O6</f>
        <v>59597</v>
      </c>
      <c r="N20" s="196">
        <f>+[4]Tabelas!P6</f>
        <v>180721</v>
      </c>
      <c r="O20" s="196">
        <f>+[4]Tabelas!Q6</f>
        <v>46582</v>
      </c>
      <c r="P20" s="196">
        <f>+[4]Tabelas!R6</f>
        <v>63953</v>
      </c>
      <c r="Q20" s="196">
        <f>+[4]Tabelas!S6</f>
        <v>55251</v>
      </c>
      <c r="R20" s="196">
        <f>+[4]Tabelas!T6</f>
        <v>165786</v>
      </c>
      <c r="S20" s="196">
        <f>+[4]Tabelas!U6</f>
        <v>61108</v>
      </c>
      <c r="T20" s="196">
        <f>+[4]Tabelas!V6</f>
        <v>57479</v>
      </c>
      <c r="U20" s="196">
        <f>+[4]Tabelas!W6</f>
        <v>86232</v>
      </c>
      <c r="V20" s="196">
        <f>+[4]Tabelas!X6</f>
        <v>204819</v>
      </c>
      <c r="W20" s="196">
        <f>+[4]Tabelas!Y6</f>
        <v>691889</v>
      </c>
      <c r="X20" s="196">
        <f>+[4]Tabelas!Z6</f>
        <v>756082</v>
      </c>
      <c r="Y20" s="196">
        <f>+[4]Tabelas!AA6</f>
        <v>60870</v>
      </c>
      <c r="Z20" s="196">
        <f>+[4]Tabelas!AB6</f>
        <v>66875</v>
      </c>
      <c r="AA20" s="196">
        <f>+[4]Tabelas!AC6</f>
        <v>83835</v>
      </c>
      <c r="AB20" s="196">
        <f>+[4]Tabelas!AD6</f>
        <v>211580</v>
      </c>
      <c r="AC20" s="196">
        <f>+[4]Tabelas!AE6</f>
        <v>71327</v>
      </c>
      <c r="AD20" s="196">
        <f>+[4]Tabelas!AF6</f>
        <v>88641</v>
      </c>
      <c r="AE20" s="196">
        <f>+[4]Tabelas!AG6</f>
        <v>71229</v>
      </c>
      <c r="AF20" s="196">
        <f>+[4]Tabelas!AH6</f>
        <v>231197</v>
      </c>
      <c r="AG20" s="196">
        <f>+[4]Tabelas!AI6</f>
        <v>82407</v>
      </c>
      <c r="AH20" s="196">
        <f>+[4]Tabelas!AJ6</f>
        <v>88264</v>
      </c>
      <c r="AI20" s="196">
        <f>+[4]Tabelas!AK6</f>
        <v>80165</v>
      </c>
      <c r="AJ20" s="196">
        <f>+[4]Tabelas!AL6</f>
        <v>250836</v>
      </c>
      <c r="AK20" s="196">
        <f>+[4]Tabelas!AM6</f>
        <v>84230</v>
      </c>
      <c r="AL20" s="196">
        <f>+[4]Tabelas!AN6</f>
        <v>74255</v>
      </c>
      <c r="AM20" s="196">
        <f>+[4]Tabelas!AO6</f>
        <v>107723</v>
      </c>
      <c r="AN20" s="196">
        <f>+[4]Tabelas!AP6</f>
        <v>266208</v>
      </c>
      <c r="AO20" s="196">
        <f>+[4]Tabelas!AQ6</f>
        <v>959821</v>
      </c>
      <c r="AP20" s="196">
        <f>+[4]Tabelas!AR6</f>
        <v>74467</v>
      </c>
      <c r="AQ20" s="196">
        <f>+[4]Tabelas!AS6</f>
        <v>78532</v>
      </c>
      <c r="AR20" s="196">
        <f>+[4]Tabelas!AT6</f>
        <v>90131</v>
      </c>
      <c r="AS20" s="196">
        <f>+[4]Tabelas!AU6</f>
        <v>243130</v>
      </c>
      <c r="AT20" s="196">
        <f>+[4]Tabelas!AV6</f>
        <v>85312</v>
      </c>
      <c r="AU20" s="196">
        <f>+[4]Tabelas!AW6</f>
        <v>102874</v>
      </c>
      <c r="AV20" s="196">
        <f>+[4]Tabelas!AX6</f>
        <v>76095</v>
      </c>
      <c r="AW20" s="196">
        <f>+[4]Tabelas!AY6</f>
        <v>264281</v>
      </c>
      <c r="AX20" s="196">
        <f>+[4]Tabelas!AZ6</f>
        <v>93164</v>
      </c>
      <c r="AY20" s="196">
        <f>+[4]Tabelas!BA6</f>
        <v>98185</v>
      </c>
      <c r="AZ20" s="196">
        <f>+[4]Tabelas!BB6</f>
        <v>84076</v>
      </c>
      <c r="BA20" s="196">
        <f>+[4]Tabelas!BC6</f>
        <v>275425</v>
      </c>
      <c r="BB20" s="196">
        <f>+[4]Tabelas!BD6</f>
        <v>88911</v>
      </c>
      <c r="BC20" s="196">
        <f>+[4]Tabelas!BE6</f>
        <v>78224</v>
      </c>
      <c r="BD20" s="196">
        <f>+[4]Tabelas!BF6</f>
        <v>120293</v>
      </c>
      <c r="BE20" s="196">
        <f>+[4]Tabelas!BG6</f>
        <v>287428</v>
      </c>
      <c r="BF20" s="196">
        <f>+[4]Tabelas!BH6</f>
        <v>1070264</v>
      </c>
      <c r="BG20" s="196">
        <f>+[4]Tabelas!BI6</f>
        <v>85122</v>
      </c>
      <c r="BH20" s="196">
        <f>+[4]Tabelas!BJ6</f>
        <v>83399</v>
      </c>
      <c r="BI20" s="196">
        <f>+[4]Tabelas!BK6</f>
        <v>100472</v>
      </c>
      <c r="BJ20" s="196">
        <f>+[4]Tabelas!BL6</f>
        <v>268993</v>
      </c>
      <c r="BK20" s="196">
        <f>+[4]Tabelas!BM6</f>
        <v>102072</v>
      </c>
      <c r="BL20" s="196">
        <f>+[4]Tabelas!BN6</f>
        <v>106024</v>
      </c>
      <c r="BM20" s="196">
        <f>+[4]Tabelas!BO6</f>
        <v>92028</v>
      </c>
      <c r="BN20" s="196">
        <f>+[4]Tabelas!BP6</f>
        <v>300124</v>
      </c>
      <c r="BO20" s="196">
        <f>+[4]Tabelas!BQ6</f>
        <v>113164</v>
      </c>
      <c r="BP20" s="196">
        <f>+[4]Tabelas!BR6</f>
        <v>109302</v>
      </c>
      <c r="BQ20" s="196">
        <f>+[4]Tabelas!BS6</f>
        <v>99770</v>
      </c>
      <c r="BR20" s="196">
        <f>+[4]Tabelas!BT6</f>
        <v>322236</v>
      </c>
      <c r="BS20" s="196">
        <f>+[4]Tabelas!BU6</f>
        <v>112020</v>
      </c>
      <c r="BT20" s="196">
        <f>+[4]Tabelas!BV6</f>
        <v>97766</v>
      </c>
      <c r="BU20" s="196">
        <f>+[4]Tabelas!BW6</f>
        <v>153353</v>
      </c>
      <c r="BV20" s="196">
        <f>+[4]Tabelas!BX6</f>
        <v>363139</v>
      </c>
      <c r="BW20" s="196">
        <f>+[4]Tabelas!BY6</f>
        <v>1254492</v>
      </c>
      <c r="BX20" s="256">
        <f t="shared" si="0"/>
        <v>17.213323067953333</v>
      </c>
      <c r="BY20" s="229">
        <f>+'Operações SPAUT'!C5</f>
        <v>88617</v>
      </c>
      <c r="BZ20" s="229">
        <f>+'Operações SPAUT'!D5</f>
        <v>103063</v>
      </c>
      <c r="CA20" s="229">
        <f>+'Operações SPAUT'!E5</f>
        <v>126914</v>
      </c>
      <c r="CB20" s="385">
        <f>+'Operações SPAUT'!F5</f>
        <v>318594</v>
      </c>
      <c r="CC20" s="385">
        <f>+'Operações SPAUT'!G5</f>
        <v>114817</v>
      </c>
      <c r="CD20" s="385">
        <f>+'Operações SPAUT'!H5</f>
        <v>159723</v>
      </c>
      <c r="CE20" s="229">
        <f>+'Operações SPAUT'!I5</f>
        <v>114207</v>
      </c>
      <c r="CF20" s="385">
        <f>+'Operações SPAUT'!J5</f>
        <v>388747</v>
      </c>
      <c r="CG20" s="385">
        <f>+'Operações SPAUT'!K5</f>
        <v>136527</v>
      </c>
      <c r="CH20" s="385">
        <f>+'Operações SPAUT'!L5</f>
        <v>141659</v>
      </c>
      <c r="CI20" s="385">
        <f>+'Operações SPAUT'!M5</f>
        <v>135694</v>
      </c>
      <c r="CJ20" s="385">
        <f>+'Operações SPAUT'!N5</f>
        <v>413880</v>
      </c>
      <c r="CK20" s="385">
        <f>+'Operações SPAUT'!O5</f>
        <v>143382</v>
      </c>
      <c r="CL20" s="385">
        <f>+'Operações SPAUT'!P5</f>
        <v>142904</v>
      </c>
      <c r="CM20" s="229"/>
      <c r="CN20" s="229"/>
      <c r="CO20" s="264"/>
      <c r="CP20" s="229">
        <f>+'[5]Operações SPAUT'!T5</f>
        <v>0</v>
      </c>
      <c r="CQ20" s="202"/>
      <c r="CR20" s="202"/>
      <c r="CS20" s="202"/>
      <c r="CT20" s="202"/>
      <c r="CU20" s="202"/>
      <c r="CV20" s="202"/>
      <c r="CW20" s="202"/>
      <c r="CX20" s="202"/>
      <c r="CY20" s="202"/>
      <c r="CZ20" s="202"/>
      <c r="DA20" s="202"/>
      <c r="DB20" s="202"/>
      <c r="DC20" s="202"/>
      <c r="DD20" s="202"/>
      <c r="DE20" s="202"/>
      <c r="DF20" s="202"/>
      <c r="DG20" s="202"/>
      <c r="DH20" s="202"/>
      <c r="DI20" s="202"/>
      <c r="DJ20" s="202"/>
      <c r="DK20" s="202"/>
      <c r="DL20" s="202"/>
      <c r="DM20" s="202"/>
      <c r="DN20" s="202"/>
      <c r="DO20" s="202"/>
      <c r="DP20" s="202"/>
      <c r="DQ20" s="202"/>
      <c r="DR20" s="202"/>
    </row>
    <row r="21" spans="1:122" s="212" customFormat="1" ht="15" customHeight="1" x14ac:dyDescent="0.25">
      <c r="A21" s="244" t="s">
        <v>118</v>
      </c>
      <c r="B21" s="196">
        <f>+[4]Tabelas!D7</f>
        <v>11</v>
      </c>
      <c r="C21" s="196">
        <f>+[4]Tabelas!E7</f>
        <v>69</v>
      </c>
      <c r="D21" s="196">
        <f>+[4]Tabelas!F7</f>
        <v>135</v>
      </c>
      <c r="E21" s="196">
        <f>+[4]Tabelas!G7</f>
        <v>116</v>
      </c>
      <c r="F21" s="196">
        <f>+[4]Tabelas!H7</f>
        <v>331</v>
      </c>
      <c r="G21" s="196">
        <f>+[4]Tabelas!I7</f>
        <v>86</v>
      </c>
      <c r="H21" s="196">
        <f>+[4]Tabelas!J7</f>
        <v>51</v>
      </c>
      <c r="I21" s="196">
        <f>+[4]Tabelas!K7</f>
        <v>60</v>
      </c>
      <c r="J21" s="196">
        <f>+[4]Tabelas!L7</f>
        <v>197</v>
      </c>
      <c r="K21" s="196">
        <f>+[4]Tabelas!M7</f>
        <v>42</v>
      </c>
      <c r="L21" s="196">
        <f>+[4]Tabelas!N7</f>
        <v>47</v>
      </c>
      <c r="M21" s="196">
        <f>+[4]Tabelas!O7</f>
        <v>55</v>
      </c>
      <c r="N21" s="196">
        <f>+[4]Tabelas!P7</f>
        <v>144</v>
      </c>
      <c r="O21" s="196">
        <f>+[4]Tabelas!Q7</f>
        <v>48</v>
      </c>
      <c r="P21" s="196">
        <f>+[4]Tabelas!R7</f>
        <v>49</v>
      </c>
      <c r="Q21" s="196">
        <f>+[4]Tabelas!S7</f>
        <v>39</v>
      </c>
      <c r="R21" s="196">
        <f>+[4]Tabelas!T7</f>
        <v>136</v>
      </c>
      <c r="S21" s="196">
        <f>+[4]Tabelas!U7</f>
        <v>33</v>
      </c>
      <c r="T21" s="196">
        <f>+[4]Tabelas!V7</f>
        <v>28</v>
      </c>
      <c r="U21" s="196">
        <f>+[4]Tabelas!W7</f>
        <v>55</v>
      </c>
      <c r="V21" s="196">
        <f>+[4]Tabelas!X7</f>
        <v>116</v>
      </c>
      <c r="W21" s="196">
        <f>+[4]Tabelas!Y7</f>
        <v>593</v>
      </c>
      <c r="X21" s="196">
        <f>+[4]Tabelas!Z7</f>
        <v>924</v>
      </c>
      <c r="Y21" s="196">
        <f>+[4]Tabelas!AA7</f>
        <v>30</v>
      </c>
      <c r="Z21" s="196">
        <f>+[4]Tabelas!AB7</f>
        <v>34</v>
      </c>
      <c r="AA21" s="196">
        <f>+[4]Tabelas!AC7</f>
        <v>53</v>
      </c>
      <c r="AB21" s="196">
        <f>+[4]Tabelas!AD7</f>
        <v>117</v>
      </c>
      <c r="AC21" s="196">
        <f>+[4]Tabelas!AE7</f>
        <v>31</v>
      </c>
      <c r="AD21" s="196">
        <f>+[4]Tabelas!AF7</f>
        <v>46</v>
      </c>
      <c r="AE21" s="196">
        <f>+[4]Tabelas!AG7</f>
        <v>36</v>
      </c>
      <c r="AF21" s="196">
        <f>+[4]Tabelas!AH7</f>
        <v>113</v>
      </c>
      <c r="AG21" s="196">
        <f>+[4]Tabelas!AI7</f>
        <v>45</v>
      </c>
      <c r="AH21" s="196">
        <f>+[4]Tabelas!AJ7</f>
        <v>48</v>
      </c>
      <c r="AI21" s="196">
        <f>+[4]Tabelas!AK7</f>
        <v>36</v>
      </c>
      <c r="AJ21" s="196">
        <f>+[4]Tabelas!AL7</f>
        <v>129</v>
      </c>
      <c r="AK21" s="196">
        <f>+[4]Tabelas!AM7</f>
        <v>40</v>
      </c>
      <c r="AL21" s="196">
        <f>+[4]Tabelas!AN7</f>
        <v>37</v>
      </c>
      <c r="AM21" s="196">
        <f>+[4]Tabelas!AO7</f>
        <v>20</v>
      </c>
      <c r="AN21" s="196">
        <f>+[4]Tabelas!AP7</f>
        <v>97</v>
      </c>
      <c r="AO21" s="196">
        <f>+[4]Tabelas!AQ7</f>
        <v>456</v>
      </c>
      <c r="AP21" s="196">
        <f>+[4]Tabelas!AR7</f>
        <v>24</v>
      </c>
      <c r="AQ21" s="196">
        <f>+[4]Tabelas!AS7</f>
        <v>34</v>
      </c>
      <c r="AR21" s="196">
        <f>+[4]Tabelas!AT7</f>
        <v>37</v>
      </c>
      <c r="AS21" s="196">
        <f>+[4]Tabelas!AU7</f>
        <v>95</v>
      </c>
      <c r="AT21" s="196">
        <f>+[4]Tabelas!AV7</f>
        <v>27</v>
      </c>
      <c r="AU21" s="196">
        <f>+[4]Tabelas!AW7</f>
        <v>28</v>
      </c>
      <c r="AV21" s="196">
        <f>+[4]Tabelas!AX7</f>
        <v>35</v>
      </c>
      <c r="AW21" s="196">
        <f>+[4]Tabelas!AY7</f>
        <v>90</v>
      </c>
      <c r="AX21" s="196">
        <f>+[4]Tabelas!AZ7</f>
        <v>28</v>
      </c>
      <c r="AY21" s="196">
        <f>+[4]Tabelas!BA7</f>
        <v>24</v>
      </c>
      <c r="AZ21" s="196">
        <f>+[4]Tabelas!BB7</f>
        <v>29</v>
      </c>
      <c r="BA21" s="196">
        <f>+[4]Tabelas!BC7</f>
        <v>81</v>
      </c>
      <c r="BB21" s="196">
        <f>+[4]Tabelas!BD7</f>
        <v>42</v>
      </c>
      <c r="BC21" s="196">
        <f>+[4]Tabelas!BE7</f>
        <v>153</v>
      </c>
      <c r="BD21" s="196">
        <f>+[4]Tabelas!BF7</f>
        <v>95</v>
      </c>
      <c r="BE21" s="196">
        <f>+[4]Tabelas!BG7</f>
        <v>290</v>
      </c>
      <c r="BF21" s="196">
        <f>+[4]Tabelas!BH7</f>
        <v>556</v>
      </c>
      <c r="BG21" s="196">
        <f>+[4]Tabelas!BI7</f>
        <v>61</v>
      </c>
      <c r="BH21" s="196">
        <f>+[4]Tabelas!BJ7</f>
        <v>49</v>
      </c>
      <c r="BI21" s="196">
        <f>+[4]Tabelas!BK7</f>
        <v>65</v>
      </c>
      <c r="BJ21" s="196">
        <f>+[4]Tabelas!BL7</f>
        <v>175</v>
      </c>
      <c r="BK21" s="196">
        <f>+[4]Tabelas!BM7</f>
        <v>49</v>
      </c>
      <c r="BL21" s="196">
        <f>+[4]Tabelas!BN7</f>
        <v>74</v>
      </c>
      <c r="BM21" s="196">
        <f>+[4]Tabelas!BO7</f>
        <v>47</v>
      </c>
      <c r="BN21" s="196">
        <f>+[4]Tabelas!BP7</f>
        <v>170</v>
      </c>
      <c r="BO21" s="196">
        <f>+[4]Tabelas!BQ7</f>
        <v>65</v>
      </c>
      <c r="BP21" s="196">
        <f>+[4]Tabelas!BR7</f>
        <v>56</v>
      </c>
      <c r="BQ21" s="196">
        <f>+[4]Tabelas!BS7</f>
        <v>63</v>
      </c>
      <c r="BR21" s="196">
        <f>+[4]Tabelas!BT7</f>
        <v>184</v>
      </c>
      <c r="BS21" s="196">
        <f>+[4]Tabelas!BU7</f>
        <v>50</v>
      </c>
      <c r="BT21" s="196">
        <f>+[4]Tabelas!BV7</f>
        <v>61</v>
      </c>
      <c r="BU21" s="196">
        <f>+[4]Tabelas!BW7</f>
        <v>77</v>
      </c>
      <c r="BV21" s="196">
        <f>+[4]Tabelas!BX7</f>
        <v>188</v>
      </c>
      <c r="BW21" s="196">
        <f>+[4]Tabelas!BY7</f>
        <v>717</v>
      </c>
      <c r="BX21" s="256">
        <f t="shared" si="0"/>
        <v>28.956834532374099</v>
      </c>
      <c r="BY21" s="229">
        <f>+'Operações SPAUT'!C6</f>
        <v>60</v>
      </c>
      <c r="BZ21" s="229">
        <f>+'Operações SPAUT'!D6</f>
        <v>85</v>
      </c>
      <c r="CA21" s="229">
        <f>+'Operações SPAUT'!E6</f>
        <v>98</v>
      </c>
      <c r="CB21" s="229">
        <f>+'Operações SPAUT'!F6</f>
        <v>243</v>
      </c>
      <c r="CC21" s="229">
        <f>+'Operações SPAUT'!G6</f>
        <v>56</v>
      </c>
      <c r="CD21" s="229">
        <f>+'Operações SPAUT'!H6</f>
        <v>81</v>
      </c>
      <c r="CE21" s="229">
        <f>+'Operações SPAUT'!I6</f>
        <v>70</v>
      </c>
      <c r="CF21" s="229">
        <f>+'Operações SPAUT'!J6</f>
        <v>207</v>
      </c>
      <c r="CG21" s="229">
        <f>+'Operações SPAUT'!K6</f>
        <v>72</v>
      </c>
      <c r="CH21" s="229">
        <f>+'Operações SPAUT'!L6</f>
        <v>88</v>
      </c>
      <c r="CI21" s="229">
        <f>+'Operações SPAUT'!M6</f>
        <v>86</v>
      </c>
      <c r="CJ21" s="229">
        <f>+'Operações SPAUT'!N6</f>
        <v>246</v>
      </c>
      <c r="CK21" s="229">
        <f>+'Operações SPAUT'!O6</f>
        <v>88</v>
      </c>
      <c r="CL21" s="229">
        <f>+'Operações SPAUT'!P6</f>
        <v>69</v>
      </c>
      <c r="CM21" s="229"/>
      <c r="CN21" s="229"/>
      <c r="CO21" s="264"/>
      <c r="CP21" s="229">
        <f>+'[5]Operações SPAUT'!T6</f>
        <v>0</v>
      </c>
      <c r="CQ21" s="202"/>
      <c r="CR21" s="202"/>
      <c r="CS21" s="202"/>
      <c r="CT21" s="202"/>
      <c r="CU21" s="202"/>
      <c r="CV21" s="202"/>
      <c r="CW21" s="202"/>
      <c r="CX21" s="202"/>
      <c r="CY21" s="202"/>
      <c r="CZ21" s="202"/>
      <c r="DA21" s="202"/>
      <c r="DB21" s="202"/>
      <c r="DC21" s="202"/>
      <c r="DD21" s="202"/>
      <c r="DE21" s="202"/>
      <c r="DF21" s="202"/>
      <c r="DG21" s="202"/>
      <c r="DH21" s="202"/>
      <c r="DI21" s="202"/>
      <c r="DJ21" s="202"/>
      <c r="DK21" s="202"/>
      <c r="DL21" s="202"/>
      <c r="DM21" s="202"/>
      <c r="DN21" s="202"/>
      <c r="DO21" s="202"/>
      <c r="DP21" s="202"/>
      <c r="DQ21" s="202"/>
      <c r="DR21" s="202"/>
    </row>
    <row r="22" spans="1:122" s="212" customFormat="1" ht="15" customHeight="1" x14ac:dyDescent="0.25">
      <c r="A22" s="244" t="s">
        <v>61</v>
      </c>
      <c r="B22" s="196">
        <f>+[4]Tabelas!D13</f>
        <v>4</v>
      </c>
      <c r="C22" s="196">
        <f>+[4]Tabelas!E13</f>
        <v>13</v>
      </c>
      <c r="D22" s="196">
        <f>+[4]Tabelas!F13</f>
        <v>112</v>
      </c>
      <c r="E22" s="196">
        <f>+[4]Tabelas!G13</f>
        <v>103</v>
      </c>
      <c r="F22" s="196">
        <f>+[4]Tabelas!H13</f>
        <v>232</v>
      </c>
      <c r="G22" s="196">
        <f>+[4]Tabelas!I13</f>
        <v>75</v>
      </c>
      <c r="H22" s="196">
        <f>+[4]Tabelas!J13</f>
        <v>96</v>
      </c>
      <c r="I22" s="196">
        <f>+[4]Tabelas!K13</f>
        <v>76</v>
      </c>
      <c r="J22" s="196">
        <f>+[4]Tabelas!L13</f>
        <v>247</v>
      </c>
      <c r="K22" s="196">
        <f>+[4]Tabelas!M13</f>
        <v>102</v>
      </c>
      <c r="L22" s="196">
        <f>+[4]Tabelas!N13</f>
        <v>112</v>
      </c>
      <c r="M22" s="196">
        <f>+[4]Tabelas!O13</f>
        <v>57</v>
      </c>
      <c r="N22" s="196">
        <f>+[4]Tabelas!P13</f>
        <v>271</v>
      </c>
      <c r="O22" s="196">
        <f>+[4]Tabelas!Q13</f>
        <v>60</v>
      </c>
      <c r="P22" s="196">
        <f>+[4]Tabelas!R13</f>
        <v>45</v>
      </c>
      <c r="Q22" s="196">
        <f>+[4]Tabelas!S13</f>
        <v>71</v>
      </c>
      <c r="R22" s="196">
        <f>+[4]Tabelas!T13</f>
        <v>176</v>
      </c>
      <c r="S22" s="196">
        <f>+[4]Tabelas!U13</f>
        <v>51</v>
      </c>
      <c r="T22" s="196">
        <f>+[4]Tabelas!V13</f>
        <v>50</v>
      </c>
      <c r="U22" s="196">
        <f>+[4]Tabelas!W13</f>
        <v>88</v>
      </c>
      <c r="V22" s="196">
        <f>+[4]Tabelas!X13</f>
        <v>189</v>
      </c>
      <c r="W22" s="196">
        <f>+[4]Tabelas!Y13</f>
        <v>883</v>
      </c>
      <c r="X22" s="196">
        <f>+[4]Tabelas!Z13</f>
        <v>1115</v>
      </c>
      <c r="Y22" s="196">
        <f>+[4]Tabelas!AA13</f>
        <v>92</v>
      </c>
      <c r="Z22" s="196">
        <f>+[4]Tabelas!AB13</f>
        <v>75</v>
      </c>
      <c r="AA22" s="196">
        <f>+[4]Tabelas!AC13</f>
        <v>82</v>
      </c>
      <c r="AB22" s="196">
        <f>+[4]Tabelas!AD13</f>
        <v>249</v>
      </c>
      <c r="AC22" s="196">
        <f>+[4]Tabelas!AE13</f>
        <v>68</v>
      </c>
      <c r="AD22" s="196">
        <f>+[4]Tabelas!AF13</f>
        <v>111</v>
      </c>
      <c r="AE22" s="196">
        <f>+[4]Tabelas!AG13</f>
        <v>98</v>
      </c>
      <c r="AF22" s="196">
        <f>+[4]Tabelas!AH13</f>
        <v>277</v>
      </c>
      <c r="AG22" s="196">
        <f>+[4]Tabelas!AI13</f>
        <v>70</v>
      </c>
      <c r="AH22" s="196">
        <f>+[4]Tabelas!AJ13</f>
        <v>111</v>
      </c>
      <c r="AI22" s="196">
        <f>+[4]Tabelas!AK13</f>
        <v>73</v>
      </c>
      <c r="AJ22" s="196">
        <f>+[4]Tabelas!AL13</f>
        <v>254</v>
      </c>
      <c r="AK22" s="196">
        <f>+[4]Tabelas!AM13</f>
        <v>111</v>
      </c>
      <c r="AL22" s="196">
        <f>+[4]Tabelas!AN13</f>
        <v>89</v>
      </c>
      <c r="AM22" s="196">
        <f>+[4]Tabelas!AO13</f>
        <v>141</v>
      </c>
      <c r="AN22" s="196">
        <f>+[4]Tabelas!AP13</f>
        <v>341</v>
      </c>
      <c r="AO22" s="196">
        <f>+[4]Tabelas!AQ13</f>
        <v>1121</v>
      </c>
      <c r="AP22" s="196">
        <f>+[4]Tabelas!AR13</f>
        <v>66</v>
      </c>
      <c r="AQ22" s="196">
        <f>+[4]Tabelas!AS13</f>
        <v>70</v>
      </c>
      <c r="AR22" s="196">
        <f>+[4]Tabelas!AT13</f>
        <v>75</v>
      </c>
      <c r="AS22" s="196">
        <f>+[4]Tabelas!AU13</f>
        <v>211</v>
      </c>
      <c r="AT22" s="196">
        <f>+[4]Tabelas!AV13</f>
        <v>87</v>
      </c>
      <c r="AU22" s="196">
        <f>+[4]Tabelas!AW13</f>
        <v>111</v>
      </c>
      <c r="AV22" s="196">
        <f>+[4]Tabelas!AX13</f>
        <v>101</v>
      </c>
      <c r="AW22" s="196">
        <f>+[4]Tabelas!AY13</f>
        <v>299</v>
      </c>
      <c r="AX22" s="196">
        <f>+[4]Tabelas!AZ13</f>
        <v>82</v>
      </c>
      <c r="AY22" s="196">
        <f>+[4]Tabelas!BA13</f>
        <v>102</v>
      </c>
      <c r="AZ22" s="196">
        <f>+[4]Tabelas!BB13</f>
        <v>88</v>
      </c>
      <c r="BA22" s="196">
        <f>+[4]Tabelas!BC13</f>
        <v>272</v>
      </c>
      <c r="BB22" s="196">
        <f>+[4]Tabelas!BD13</f>
        <v>151</v>
      </c>
      <c r="BC22" s="196">
        <f>+[4]Tabelas!BE13</f>
        <v>116</v>
      </c>
      <c r="BD22" s="196">
        <f>+[4]Tabelas!BF13</f>
        <v>157</v>
      </c>
      <c r="BE22" s="196">
        <f>+[4]Tabelas!BG13</f>
        <v>424</v>
      </c>
      <c r="BF22" s="196">
        <f>+[4]Tabelas!BH13</f>
        <v>1206</v>
      </c>
      <c r="BG22" s="196">
        <f>+[4]Tabelas!BI13</f>
        <v>181</v>
      </c>
      <c r="BH22" s="196">
        <f>+[4]Tabelas!BJ13</f>
        <v>165</v>
      </c>
      <c r="BI22" s="196">
        <f>+[4]Tabelas!BK13</f>
        <v>174</v>
      </c>
      <c r="BJ22" s="196">
        <f>+[4]Tabelas!BL13</f>
        <v>520</v>
      </c>
      <c r="BK22" s="196">
        <f>+[4]Tabelas!BM13</f>
        <v>233</v>
      </c>
      <c r="BL22" s="196">
        <f>+[4]Tabelas!BN13</f>
        <v>347</v>
      </c>
      <c r="BM22" s="196">
        <f>+[4]Tabelas!BO13</f>
        <v>187</v>
      </c>
      <c r="BN22" s="196">
        <f>+[4]Tabelas!BP13</f>
        <v>767</v>
      </c>
      <c r="BO22" s="196">
        <f>+[4]Tabelas!BQ13</f>
        <v>543</v>
      </c>
      <c r="BP22" s="196">
        <f>+[4]Tabelas!BR13</f>
        <v>260</v>
      </c>
      <c r="BQ22" s="196">
        <f>+[4]Tabelas!BS13</f>
        <v>185</v>
      </c>
      <c r="BR22" s="196">
        <f>+[4]Tabelas!BT13</f>
        <v>988</v>
      </c>
      <c r="BS22" s="196">
        <f>+[4]Tabelas!BU13</f>
        <v>296</v>
      </c>
      <c r="BT22" s="196">
        <f>+[4]Tabelas!BV13</f>
        <v>285</v>
      </c>
      <c r="BU22" s="196">
        <f>+[4]Tabelas!BW13</f>
        <v>410</v>
      </c>
      <c r="BV22" s="196">
        <f>+[4]Tabelas!BX13</f>
        <v>991</v>
      </c>
      <c r="BW22" s="196">
        <f>+[4]Tabelas!BY13</f>
        <v>3266</v>
      </c>
      <c r="BX22" s="256">
        <f t="shared" si="0"/>
        <v>170.81260364842456</v>
      </c>
      <c r="BY22" s="229">
        <f>+'Operações SPAUT'!C12</f>
        <v>228</v>
      </c>
      <c r="BZ22" s="229">
        <f>+'Operações SPAUT'!D12</f>
        <v>205</v>
      </c>
      <c r="CA22" s="229">
        <f>+'Operações SPAUT'!E12</f>
        <v>376</v>
      </c>
      <c r="CB22" s="229">
        <f>+'Operações SPAUT'!F12</f>
        <v>809</v>
      </c>
      <c r="CC22" s="229">
        <f>+'Operações SPAUT'!G12</f>
        <v>456</v>
      </c>
      <c r="CD22" s="229">
        <f>+'Operações SPAUT'!H12</f>
        <v>427</v>
      </c>
      <c r="CE22" s="229">
        <f>+'Operações SPAUT'!I12</f>
        <v>307</v>
      </c>
      <c r="CF22" s="229">
        <f>+'Operações SPAUT'!J12</f>
        <v>1190</v>
      </c>
      <c r="CG22" s="229">
        <f>+'Operações SPAUT'!K12</f>
        <v>520</v>
      </c>
      <c r="CH22" s="229">
        <f>+'Operações SPAUT'!L12</f>
        <v>397</v>
      </c>
      <c r="CI22" s="229">
        <f>+'Operações SPAUT'!M12</f>
        <v>615</v>
      </c>
      <c r="CJ22" s="229">
        <f>+'Operações SPAUT'!N12</f>
        <v>1532</v>
      </c>
      <c r="CK22" s="229">
        <f>+'Operações SPAUT'!O12</f>
        <v>413</v>
      </c>
      <c r="CL22" s="229">
        <f>+'Operações SPAUT'!P12</f>
        <v>585</v>
      </c>
      <c r="CM22" s="229"/>
      <c r="CN22" s="229"/>
      <c r="CO22" s="264"/>
      <c r="CP22" s="229">
        <f>+'[5]Operações SPAUT'!T12</f>
        <v>0</v>
      </c>
      <c r="CQ22" s="202"/>
      <c r="CR22" s="202"/>
      <c r="CS22" s="202"/>
      <c r="CT22" s="202"/>
      <c r="CU22" s="202"/>
      <c r="CV22" s="202"/>
      <c r="CW22" s="202"/>
      <c r="CX22" s="202"/>
      <c r="CY22" s="202"/>
      <c r="CZ22" s="202"/>
      <c r="DA22" s="202"/>
      <c r="DB22" s="202"/>
      <c r="DC22" s="202"/>
      <c r="DD22" s="202"/>
      <c r="DE22" s="202"/>
      <c r="DF22" s="202"/>
      <c r="DG22" s="202"/>
      <c r="DH22" s="202"/>
      <c r="DI22" s="202"/>
      <c r="DJ22" s="202"/>
      <c r="DK22" s="202"/>
      <c r="DL22" s="202"/>
      <c r="DM22" s="202"/>
      <c r="DN22" s="202"/>
      <c r="DO22" s="202"/>
      <c r="DP22" s="202"/>
      <c r="DQ22" s="202"/>
      <c r="DR22" s="202"/>
    </row>
    <row r="23" spans="1:122" s="212" customFormat="1" ht="9" customHeight="1" x14ac:dyDescent="0.25">
      <c r="A23" s="215"/>
      <c r="B23" s="208"/>
      <c r="C23" s="208"/>
      <c r="D23" s="208"/>
      <c r="E23" s="208"/>
      <c r="F23" s="208"/>
      <c r="G23" s="208"/>
      <c r="H23" s="208"/>
      <c r="I23" s="208"/>
      <c r="J23" s="208"/>
      <c r="K23" s="208"/>
      <c r="L23" s="208"/>
      <c r="M23" s="208"/>
      <c r="N23" s="208"/>
      <c r="O23" s="208"/>
      <c r="P23" s="208"/>
      <c r="Q23" s="208"/>
      <c r="R23" s="208"/>
      <c r="S23" s="208"/>
      <c r="T23" s="208"/>
      <c r="U23" s="208"/>
      <c r="V23" s="208"/>
      <c r="W23" s="208"/>
      <c r="X23" s="208"/>
      <c r="Y23" s="208"/>
      <c r="Z23" s="208"/>
      <c r="AA23" s="208"/>
      <c r="AB23" s="208"/>
      <c r="AC23" s="208"/>
      <c r="AD23" s="208"/>
      <c r="AE23" s="208"/>
      <c r="AF23" s="208"/>
      <c r="AG23" s="208"/>
      <c r="AH23" s="208"/>
      <c r="AI23" s="208"/>
      <c r="AJ23" s="208"/>
      <c r="AK23" s="208"/>
      <c r="AL23" s="208"/>
      <c r="AM23" s="208"/>
      <c r="AN23" s="208"/>
      <c r="AO23" s="208"/>
      <c r="AP23" s="208"/>
      <c r="AQ23" s="208"/>
      <c r="AR23" s="208"/>
      <c r="AS23" s="208"/>
      <c r="AT23" s="208"/>
      <c r="AU23" s="208"/>
      <c r="AV23" s="208"/>
      <c r="AW23" s="208"/>
      <c r="AX23" s="208"/>
      <c r="AY23" s="208"/>
      <c r="AZ23" s="208"/>
      <c r="BA23" s="208"/>
      <c r="BB23" s="208"/>
      <c r="BC23" s="208"/>
      <c r="BD23" s="208"/>
      <c r="BE23" s="208"/>
      <c r="BF23" s="208"/>
      <c r="BG23" s="208"/>
      <c r="BH23" s="208"/>
      <c r="BI23" s="208"/>
      <c r="BJ23" s="208"/>
      <c r="BK23" s="208"/>
      <c r="BL23" s="208"/>
      <c r="BM23" s="208"/>
      <c r="BN23" s="208"/>
      <c r="BO23" s="208"/>
      <c r="BP23" s="208"/>
      <c r="BQ23" s="208"/>
      <c r="BR23" s="208"/>
      <c r="BS23" s="208"/>
      <c r="BT23" s="208"/>
      <c r="BU23" s="208"/>
      <c r="BV23" s="208"/>
      <c r="BW23" s="208"/>
      <c r="BX23" s="257"/>
      <c r="BY23" s="230"/>
      <c r="BZ23" s="230"/>
      <c r="CA23" s="230"/>
      <c r="CB23" s="230"/>
      <c r="CC23" s="230"/>
      <c r="CD23" s="230"/>
      <c r="CE23" s="230"/>
      <c r="CF23" s="230"/>
      <c r="CG23" s="230"/>
      <c r="CH23" s="230"/>
      <c r="CI23" s="230"/>
      <c r="CJ23" s="230"/>
      <c r="CK23" s="230"/>
      <c r="CL23" s="230"/>
      <c r="CM23" s="230"/>
      <c r="CN23" s="230"/>
      <c r="CO23" s="263"/>
      <c r="CP23" s="230"/>
      <c r="CQ23" s="202"/>
      <c r="CR23" s="202"/>
      <c r="CS23" s="202"/>
      <c r="CT23" s="202"/>
      <c r="CU23" s="202"/>
      <c r="CV23" s="202"/>
      <c r="CW23" s="202"/>
      <c r="CX23" s="202"/>
      <c r="CY23" s="202"/>
      <c r="CZ23" s="202"/>
      <c r="DA23" s="202"/>
      <c r="DB23" s="202"/>
      <c r="DC23" s="202"/>
      <c r="DD23" s="202"/>
      <c r="DE23" s="202"/>
      <c r="DF23" s="202"/>
      <c r="DG23" s="202"/>
      <c r="DH23" s="202"/>
      <c r="DI23" s="202"/>
      <c r="DJ23" s="202"/>
      <c r="DK23" s="202"/>
      <c r="DL23" s="202"/>
      <c r="DM23" s="202"/>
      <c r="DN23" s="202"/>
      <c r="DO23" s="202"/>
      <c r="DP23" s="202"/>
      <c r="DQ23" s="202"/>
      <c r="DR23" s="202"/>
    </row>
    <row r="24" spans="1:122" s="212" customFormat="1" ht="14.25" customHeight="1" x14ac:dyDescent="0.25">
      <c r="A24" s="234" t="s">
        <v>5</v>
      </c>
      <c r="B24" s="204"/>
      <c r="C24" s="204"/>
      <c r="D24" s="204"/>
      <c r="E24" s="204"/>
      <c r="F24" s="204"/>
      <c r="G24" s="204"/>
      <c r="H24" s="204"/>
      <c r="I24" s="204"/>
      <c r="J24" s="204"/>
      <c r="K24" s="204"/>
      <c r="L24" s="204"/>
      <c r="M24" s="204"/>
      <c r="N24" s="204"/>
      <c r="O24" s="204"/>
      <c r="P24" s="204"/>
      <c r="Q24" s="204"/>
      <c r="R24" s="204"/>
      <c r="S24" s="204"/>
      <c r="T24" s="204"/>
      <c r="U24" s="204"/>
      <c r="V24" s="204"/>
      <c r="W24" s="204"/>
      <c r="X24" s="204"/>
      <c r="Y24" s="204"/>
      <c r="Z24" s="204"/>
      <c r="AA24" s="204"/>
      <c r="AB24" s="204"/>
      <c r="AC24" s="204"/>
      <c r="AD24" s="204"/>
      <c r="AE24" s="204"/>
      <c r="AF24" s="204"/>
      <c r="AG24" s="204"/>
      <c r="AH24" s="204"/>
      <c r="AI24" s="204"/>
      <c r="AJ24" s="204"/>
      <c r="AK24" s="204"/>
      <c r="AL24" s="204"/>
      <c r="AM24" s="204"/>
      <c r="AN24" s="204"/>
      <c r="AO24" s="204"/>
      <c r="AP24" s="204"/>
      <c r="AQ24" s="204"/>
      <c r="AR24" s="204"/>
      <c r="AS24" s="204"/>
      <c r="AT24" s="204"/>
      <c r="AU24" s="204"/>
      <c r="AV24" s="204"/>
      <c r="AW24" s="204"/>
      <c r="AX24" s="204"/>
      <c r="AY24" s="204"/>
      <c r="AZ24" s="204"/>
      <c r="BA24" s="204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58"/>
      <c r="BY24" s="235"/>
      <c r="BZ24" s="235"/>
      <c r="CA24" s="235"/>
      <c r="CB24" s="235"/>
      <c r="CC24" s="235"/>
      <c r="CD24" s="235"/>
      <c r="CE24" s="235"/>
      <c r="CF24" s="235"/>
      <c r="CG24" s="235"/>
      <c r="CH24" s="235"/>
      <c r="CI24" s="235"/>
      <c r="CJ24" s="235"/>
      <c r="CK24" s="235"/>
      <c r="CL24" s="235"/>
      <c r="CM24" s="235"/>
      <c r="CN24" s="235"/>
      <c r="CO24" s="268"/>
      <c r="CP24" s="235"/>
      <c r="CQ24" s="202"/>
      <c r="CR24" s="202"/>
      <c r="CS24" s="202"/>
      <c r="CT24" s="202"/>
      <c r="CU24" s="202"/>
      <c r="CV24" s="202"/>
      <c r="CW24" s="202"/>
      <c r="CX24" s="202"/>
      <c r="CY24" s="202"/>
      <c r="CZ24" s="202"/>
      <c r="DA24" s="202"/>
      <c r="DB24" s="202"/>
      <c r="DC24" s="202"/>
      <c r="DD24" s="202"/>
      <c r="DE24" s="202"/>
      <c r="DF24" s="202"/>
      <c r="DG24" s="202"/>
      <c r="DH24" s="202"/>
      <c r="DI24" s="202"/>
      <c r="DJ24" s="202"/>
      <c r="DK24" s="202"/>
      <c r="DL24" s="202"/>
      <c r="DM24" s="202"/>
      <c r="DN24" s="202"/>
      <c r="DO24" s="202"/>
      <c r="DP24" s="202"/>
      <c r="DQ24" s="202"/>
      <c r="DR24" s="202"/>
    </row>
    <row r="25" spans="1:122" s="212" customFormat="1" ht="14.45" customHeight="1" x14ac:dyDescent="0.25">
      <c r="A25" s="244" t="s">
        <v>128</v>
      </c>
      <c r="B25" s="196">
        <f>+[4]Tabelas!D14</f>
        <v>0</v>
      </c>
      <c r="C25" s="196">
        <f>+[4]Tabelas!E14</f>
        <v>0</v>
      </c>
      <c r="D25" s="196">
        <f>+[4]Tabelas!F14</f>
        <v>0</v>
      </c>
      <c r="E25" s="196">
        <f>+[4]Tabelas!G14</f>
        <v>0</v>
      </c>
      <c r="F25" s="196">
        <f>+[4]Tabelas!H14</f>
        <v>0</v>
      </c>
      <c r="G25" s="196">
        <f>+[4]Tabelas!I14</f>
        <v>0</v>
      </c>
      <c r="H25" s="196">
        <f>+[4]Tabelas!J14</f>
        <v>0</v>
      </c>
      <c r="I25" s="196">
        <f>+[4]Tabelas!K14</f>
        <v>0</v>
      </c>
      <c r="J25" s="196">
        <f>+[4]Tabelas!L14</f>
        <v>0</v>
      </c>
      <c r="K25" s="196">
        <f>+[4]Tabelas!M14</f>
        <v>0</v>
      </c>
      <c r="L25" s="196">
        <f>+[4]Tabelas!N14</f>
        <v>0</v>
      </c>
      <c r="M25" s="196">
        <f>+[4]Tabelas!O14</f>
        <v>0</v>
      </c>
      <c r="N25" s="196">
        <f>+[4]Tabelas!P14</f>
        <v>0</v>
      </c>
      <c r="O25" s="196">
        <f>+[4]Tabelas!Q14</f>
        <v>0</v>
      </c>
      <c r="P25" s="196">
        <f>+[4]Tabelas!R14</f>
        <v>0</v>
      </c>
      <c r="Q25" s="196">
        <f>+[4]Tabelas!S14</f>
        <v>0</v>
      </c>
      <c r="R25" s="196">
        <f>+[4]Tabelas!T14</f>
        <v>0</v>
      </c>
      <c r="S25" s="196">
        <f>+[4]Tabelas!U14</f>
        <v>8</v>
      </c>
      <c r="T25" s="196">
        <f>+[4]Tabelas!V14</f>
        <v>33</v>
      </c>
      <c r="U25" s="196">
        <f>+[4]Tabelas!W14</f>
        <v>278</v>
      </c>
      <c r="V25" s="196">
        <f>+[4]Tabelas!X14</f>
        <v>319</v>
      </c>
      <c r="W25" s="196">
        <f>+[4]Tabelas!Y14</f>
        <v>319</v>
      </c>
      <c r="X25" s="196">
        <f>+[4]Tabelas!Z14</f>
        <v>319</v>
      </c>
      <c r="Y25" s="196">
        <f>+[4]Tabelas!AA14</f>
        <v>209</v>
      </c>
      <c r="Z25" s="196">
        <f>+[4]Tabelas!AB14</f>
        <v>259</v>
      </c>
      <c r="AA25" s="196">
        <f>+[4]Tabelas!AC14</f>
        <v>397</v>
      </c>
      <c r="AB25" s="196">
        <f>+[4]Tabelas!AD14</f>
        <v>865</v>
      </c>
      <c r="AC25" s="196">
        <f>+[4]Tabelas!AE14</f>
        <v>629</v>
      </c>
      <c r="AD25" s="196">
        <f>+[4]Tabelas!AF14</f>
        <v>1199</v>
      </c>
      <c r="AE25" s="196">
        <f>+[4]Tabelas!AG14</f>
        <v>1469</v>
      </c>
      <c r="AF25" s="196">
        <f>+[4]Tabelas!AH14</f>
        <v>3297</v>
      </c>
      <c r="AG25" s="196">
        <f>+[4]Tabelas!AI14</f>
        <v>1630</v>
      </c>
      <c r="AH25" s="196">
        <f>+[4]Tabelas!AJ14</f>
        <v>1784</v>
      </c>
      <c r="AI25" s="196">
        <f>+[4]Tabelas!AK14</f>
        <v>1682</v>
      </c>
      <c r="AJ25" s="196">
        <f>+[4]Tabelas!AL14</f>
        <v>5096</v>
      </c>
      <c r="AK25" s="196">
        <f>+[4]Tabelas!AM14</f>
        <v>1928</v>
      </c>
      <c r="AL25" s="196">
        <f>+[4]Tabelas!AN14</f>
        <v>2150</v>
      </c>
      <c r="AM25" s="196">
        <f>+[4]Tabelas!AO14</f>
        <v>2902</v>
      </c>
      <c r="AN25" s="196">
        <f>+[4]Tabelas!AP14</f>
        <v>6980</v>
      </c>
      <c r="AO25" s="196">
        <f>+[4]Tabelas!AQ14</f>
        <v>16238</v>
      </c>
      <c r="AP25" s="196">
        <f>+[4]Tabelas!AR14</f>
        <v>2310</v>
      </c>
      <c r="AQ25" s="196">
        <f>+[4]Tabelas!AS14</f>
        <v>2073</v>
      </c>
      <c r="AR25" s="196">
        <f>+[4]Tabelas!AT14</f>
        <v>2508</v>
      </c>
      <c r="AS25" s="196">
        <f>+[4]Tabelas!AU14</f>
        <v>6891</v>
      </c>
      <c r="AT25" s="196">
        <f>+[4]Tabelas!AV14</f>
        <v>2311</v>
      </c>
      <c r="AU25" s="196">
        <f>+[4]Tabelas!AW14</f>
        <v>2075</v>
      </c>
      <c r="AV25" s="196">
        <f>+[4]Tabelas!AX14</f>
        <v>1839</v>
      </c>
      <c r="AW25" s="196">
        <f>+[4]Tabelas!AY14</f>
        <v>6225</v>
      </c>
      <c r="AX25" s="196">
        <f>+[4]Tabelas!AZ14</f>
        <v>2167</v>
      </c>
      <c r="AY25" s="196">
        <f>+[4]Tabelas!BA14</f>
        <v>2494</v>
      </c>
      <c r="AZ25" s="196">
        <f>+[4]Tabelas!BB14</f>
        <v>1973</v>
      </c>
      <c r="BA25" s="196">
        <f>+[4]Tabelas!BC14</f>
        <v>6634</v>
      </c>
      <c r="BB25" s="196">
        <f>+[4]Tabelas!BD14</f>
        <v>1863</v>
      </c>
      <c r="BC25" s="196">
        <f>+[4]Tabelas!BE14</f>
        <v>2108</v>
      </c>
      <c r="BD25" s="196">
        <f>+[4]Tabelas!BF14</f>
        <v>3079</v>
      </c>
      <c r="BE25" s="196">
        <f>+[4]Tabelas!BG14</f>
        <v>7050</v>
      </c>
      <c r="BF25" s="196">
        <f>+[4]Tabelas!BH14</f>
        <v>26800</v>
      </c>
      <c r="BG25" s="196">
        <f>+[4]Tabelas!BI14</f>
        <v>2223</v>
      </c>
      <c r="BH25" s="196">
        <f>+[4]Tabelas!BJ14</f>
        <v>1532</v>
      </c>
      <c r="BI25" s="196">
        <f>+[4]Tabelas!BK14</f>
        <v>2034</v>
      </c>
      <c r="BJ25" s="196">
        <f>+[4]Tabelas!BL14</f>
        <v>5789</v>
      </c>
      <c r="BK25" s="196">
        <f>+[4]Tabelas!BM14</f>
        <v>1692</v>
      </c>
      <c r="BL25" s="196">
        <f>+[4]Tabelas!BN14</f>
        <v>2426</v>
      </c>
      <c r="BM25" s="196">
        <f>+[4]Tabelas!BO14</f>
        <v>2182</v>
      </c>
      <c r="BN25" s="196">
        <f>+[4]Tabelas!BP14</f>
        <v>6300</v>
      </c>
      <c r="BO25" s="196">
        <f>+[4]Tabelas!BQ14</f>
        <v>2590</v>
      </c>
      <c r="BP25" s="196">
        <f>+[4]Tabelas!BR14</f>
        <v>3024</v>
      </c>
      <c r="BQ25" s="196">
        <f>+[4]Tabelas!BS14</f>
        <v>3424</v>
      </c>
      <c r="BR25" s="196">
        <f>+[4]Tabelas!BT14</f>
        <v>9038</v>
      </c>
      <c r="BS25" s="196">
        <f>+[4]Tabelas!BU14</f>
        <v>3816</v>
      </c>
      <c r="BT25" s="196">
        <f>+[4]Tabelas!BV14</f>
        <v>3813</v>
      </c>
      <c r="BU25" s="196">
        <f>+[4]Tabelas!BW14</f>
        <v>5349</v>
      </c>
      <c r="BV25" s="196">
        <f>+[4]Tabelas!BX14</f>
        <v>12978</v>
      </c>
      <c r="BW25" s="196">
        <f>+[4]Tabelas!BY14</f>
        <v>34105</v>
      </c>
      <c r="BX25" s="256">
        <f>(+BW25/BF25-1)*100</f>
        <v>27.25746268656717</v>
      </c>
      <c r="BY25" s="229">
        <f>+'operações 2016_ números'!C26</f>
        <v>4002</v>
      </c>
      <c r="BZ25" s="229">
        <f>+'operações 2016_ números'!D26</f>
        <v>4041</v>
      </c>
      <c r="CA25" s="229">
        <f>+'operações 2016_ números'!E26</f>
        <v>5209</v>
      </c>
      <c r="CB25" s="229">
        <f>+'operações 2016_ números'!F26</f>
        <v>13252</v>
      </c>
      <c r="CC25" s="229">
        <f>+'operações 2016_ números'!G26</f>
        <v>5038</v>
      </c>
      <c r="CD25" s="229">
        <f>+'operações 2016_ números'!H26</f>
        <v>5615</v>
      </c>
      <c r="CE25" s="229">
        <f>+'operações 2016_ números'!I26</f>
        <v>5214</v>
      </c>
      <c r="CF25" s="229">
        <f>+'operações 2016_ números'!J26</f>
        <v>15867</v>
      </c>
      <c r="CG25" s="229">
        <f>+'operações 2016_ números'!K26</f>
        <v>5468</v>
      </c>
      <c r="CH25" s="229">
        <f>+'operações 2016_ números'!L26</f>
        <v>5548</v>
      </c>
      <c r="CI25" s="229">
        <f>+'operações 2016_ números'!M26</f>
        <v>5670</v>
      </c>
      <c r="CJ25" s="229">
        <f>+'operações 2016_ números'!N26</f>
        <v>16686</v>
      </c>
      <c r="CK25" s="229">
        <f>+'operações 2016_ números'!O26</f>
        <v>5722</v>
      </c>
      <c r="CL25" s="229">
        <f>+'operações 2016_ números'!P26</f>
        <v>6066</v>
      </c>
      <c r="CM25" s="229"/>
      <c r="CN25" s="229"/>
      <c r="CO25" s="264"/>
      <c r="CP25" s="229">
        <f>+'[5]operações 2016_ números'!T26</f>
        <v>0</v>
      </c>
      <c r="CQ25" s="202"/>
      <c r="CR25" s="202"/>
      <c r="CS25" s="202"/>
      <c r="CT25" s="202"/>
      <c r="CU25" s="202"/>
      <c r="CV25" s="202"/>
      <c r="CW25" s="202"/>
      <c r="CX25" s="202"/>
      <c r="CY25" s="202"/>
      <c r="CZ25" s="202"/>
      <c r="DA25" s="202"/>
      <c r="DB25" s="202"/>
      <c r="DC25" s="202"/>
      <c r="DD25" s="202"/>
      <c r="DE25" s="202"/>
      <c r="DF25" s="202"/>
      <c r="DG25" s="202"/>
      <c r="DH25" s="202"/>
      <c r="DI25" s="202"/>
      <c r="DJ25" s="202"/>
      <c r="DK25" s="202"/>
      <c r="DL25" s="202"/>
      <c r="DM25" s="202"/>
      <c r="DN25" s="202"/>
      <c r="DO25" s="202"/>
      <c r="DP25" s="202"/>
      <c r="DQ25" s="202"/>
      <c r="DR25" s="202"/>
    </row>
    <row r="26" spans="1:122" s="212" customFormat="1" ht="14.45" customHeight="1" x14ac:dyDescent="0.25">
      <c r="A26" s="244" t="s">
        <v>131</v>
      </c>
      <c r="B26" s="196">
        <f>+[4]Tabelas!D22/1000000</f>
        <v>0</v>
      </c>
      <c r="C26" s="196">
        <f>+[4]Tabelas!E22/1000000</f>
        <v>0</v>
      </c>
      <c r="D26" s="196">
        <f>+[4]Tabelas!F22/1000000</f>
        <v>0</v>
      </c>
      <c r="E26" s="196">
        <f>+[4]Tabelas!G22/1000000</f>
        <v>0</v>
      </c>
      <c r="F26" s="196">
        <f>+[4]Tabelas!H22/1000000</f>
        <v>0</v>
      </c>
      <c r="G26" s="196">
        <f>+[4]Tabelas!I22/1000000</f>
        <v>0</v>
      </c>
      <c r="H26" s="196">
        <f>+[4]Tabelas!J22/1000000</f>
        <v>0</v>
      </c>
      <c r="I26" s="196">
        <f>+[4]Tabelas!K22/1000000</f>
        <v>0</v>
      </c>
      <c r="J26" s="196">
        <f>+[4]Tabelas!L22/1000000</f>
        <v>0</v>
      </c>
      <c r="K26" s="196">
        <f>+[4]Tabelas!M22/1000000</f>
        <v>0</v>
      </c>
      <c r="L26" s="196">
        <f>+[4]Tabelas!N22/1000000</f>
        <v>0</v>
      </c>
      <c r="M26" s="196">
        <f>+[4]Tabelas!O22/1000000</f>
        <v>0</v>
      </c>
      <c r="N26" s="196">
        <f>+[4]Tabelas!P22/1000000</f>
        <v>0</v>
      </c>
      <c r="O26" s="196">
        <f>+[4]Tabelas!Q22/1000000</f>
        <v>0</v>
      </c>
      <c r="P26" s="196">
        <f>+[4]Tabelas!R22/1000000</f>
        <v>0</v>
      </c>
      <c r="Q26" s="196">
        <f>+[4]Tabelas!S22/1000000</f>
        <v>0</v>
      </c>
      <c r="R26" s="196">
        <f>+[4]Tabelas!T22/1000000</f>
        <v>0</v>
      </c>
      <c r="S26" s="196">
        <f>+[4]Tabelas!U22/1000000</f>
        <v>0.40500000000000003</v>
      </c>
      <c r="T26" s="196">
        <f>+[4]Tabelas!V22/1000000</f>
        <v>3.2435</v>
      </c>
      <c r="U26" s="196">
        <f>+[4]Tabelas!W22/1000000</f>
        <v>153.252882</v>
      </c>
      <c r="V26" s="196">
        <f>+[4]Tabelas!X22/1000000</f>
        <v>156.90138200000001</v>
      </c>
      <c r="W26" s="196">
        <f>+[4]Tabelas!Y22/1000000</f>
        <v>156.90138200000001</v>
      </c>
      <c r="X26" s="196">
        <f>+[4]Tabelas!Z22/1000000</f>
        <v>156.90138200000001</v>
      </c>
      <c r="Y26" s="196">
        <f>+[4]Tabelas!AA22/1000000</f>
        <v>94.565257000000003</v>
      </c>
      <c r="Z26" s="196">
        <f>+[4]Tabelas!AB22/1000000</f>
        <v>194.920602</v>
      </c>
      <c r="AA26" s="196">
        <f>+[4]Tabelas!AC22/1000000</f>
        <v>241.61614299999999</v>
      </c>
      <c r="AB26" s="196">
        <f>+[4]Tabelas!AD22/1000000</f>
        <v>531.10200199999997</v>
      </c>
      <c r="AC26" s="196">
        <f>+[4]Tabelas!AE22/1000000</f>
        <v>443.76532300000002</v>
      </c>
      <c r="AD26" s="196">
        <f>+[4]Tabelas!AF22/1000000</f>
        <v>903.17265699999996</v>
      </c>
      <c r="AE26" s="196">
        <f>+[4]Tabelas!AG22/1000000</f>
        <v>1128.490538</v>
      </c>
      <c r="AF26" s="196">
        <f>+[4]Tabelas!AH22/1000000</f>
        <v>2475.4285180000002</v>
      </c>
      <c r="AG26" s="196">
        <f>+[4]Tabelas!AI22/1000000</f>
        <v>1133.615841</v>
      </c>
      <c r="AH26" s="196">
        <f>+[4]Tabelas!AJ22/1000000</f>
        <v>1256.0800300000001</v>
      </c>
      <c r="AI26" s="196">
        <f>+[4]Tabelas!AK22/1000000</f>
        <v>1064.980489</v>
      </c>
      <c r="AJ26" s="196">
        <f>+[4]Tabelas!AL22/1000000</f>
        <v>3454.6763599999999</v>
      </c>
      <c r="AK26" s="196">
        <f>+[4]Tabelas!AM22/1000000</f>
        <v>1234.9844880000001</v>
      </c>
      <c r="AL26" s="196">
        <f>+[4]Tabelas!AN22/1000000</f>
        <v>1522.120208</v>
      </c>
      <c r="AM26" s="196">
        <f>+[4]Tabelas!AO22/1000000</f>
        <v>2716.1235029999998</v>
      </c>
      <c r="AN26" s="196">
        <f>+[4]Tabelas!AP22/1000000</f>
        <v>5473.2281990000001</v>
      </c>
      <c r="AO26" s="196">
        <f>+[4]Tabelas!AQ22/1000000</f>
        <v>11934.435079000001</v>
      </c>
      <c r="AP26" s="196">
        <f>+[4]Tabelas!AR22/1000000</f>
        <v>1797.5326849999999</v>
      </c>
      <c r="AQ26" s="196">
        <f>+[4]Tabelas!AS22/1000000</f>
        <v>1651.8893519999999</v>
      </c>
      <c r="AR26" s="196">
        <f>+[4]Tabelas!AT22/1000000</f>
        <v>1931.357841</v>
      </c>
      <c r="AS26" s="196">
        <f>+[4]Tabelas!AU22/1000000</f>
        <v>5380.7798780000003</v>
      </c>
      <c r="AT26" s="196">
        <f>+[4]Tabelas!AV22/1000000</f>
        <v>1947.058321</v>
      </c>
      <c r="AU26" s="196">
        <f>+[4]Tabelas!AW22/1000000</f>
        <v>1626.8088600000001</v>
      </c>
      <c r="AV26" s="196">
        <f>+[4]Tabelas!AX22/1000000</f>
        <v>1483.7494240000001</v>
      </c>
      <c r="AW26" s="196">
        <f>+[4]Tabelas!AY22/1000000</f>
        <v>5057.6166050000002</v>
      </c>
      <c r="AX26" s="196">
        <f>+[4]Tabelas!AZ22/1000000</f>
        <v>1823.8485330000001</v>
      </c>
      <c r="AY26" s="196">
        <f>+[4]Tabelas!BA22/1000000</f>
        <v>2136.4501110000001</v>
      </c>
      <c r="AZ26" s="196">
        <f>+[4]Tabelas!BB22/1000000</f>
        <v>1707.2976659999999</v>
      </c>
      <c r="BA26" s="196">
        <f>+[4]Tabelas!BC22/1000000</f>
        <v>5667.5963099999999</v>
      </c>
      <c r="BB26" s="196">
        <f>+[4]Tabelas!BD22/1000000</f>
        <v>1660.7091009999999</v>
      </c>
      <c r="BC26" s="196">
        <f>+[4]Tabelas!BE22/1000000</f>
        <v>1823.9349729999999</v>
      </c>
      <c r="BD26" s="196">
        <f>+[4]Tabelas!BF22/1000000</f>
        <v>3116.5329959999999</v>
      </c>
      <c r="BE26" s="196">
        <f>+[4]Tabelas!BG22/1000000</f>
        <v>6601.1770699999997</v>
      </c>
      <c r="BF26" s="196">
        <f>+[4]Tabelas!BH22/1000000</f>
        <v>22707.169862999999</v>
      </c>
      <c r="BG26" s="196">
        <f>+[4]Tabelas!BI22/1000000</f>
        <v>1863.5722270000001</v>
      </c>
      <c r="BH26" s="196">
        <f>+[4]Tabelas!BJ22/1000000</f>
        <v>1299.2679049999999</v>
      </c>
      <c r="BI26" s="196">
        <f>+[4]Tabelas!BK22/1000000</f>
        <v>1765.9482210000001</v>
      </c>
      <c r="BJ26" s="196">
        <f>+[4]Tabelas!BL22/1000000</f>
        <v>4928.7883529999999</v>
      </c>
      <c r="BK26" s="196">
        <f>+[4]Tabelas!BM22/1000000</f>
        <v>1396.970812</v>
      </c>
      <c r="BL26" s="196">
        <f>+[4]Tabelas!BN22/1000000</f>
        <v>2205.0060250000001</v>
      </c>
      <c r="BM26" s="196">
        <f>+[4]Tabelas!BO22/1000000</f>
        <v>1890.091124</v>
      </c>
      <c r="BN26" s="196">
        <f>+[4]Tabelas!BP22/1000000</f>
        <v>5492.0679609999997</v>
      </c>
      <c r="BO26" s="196">
        <f>+[4]Tabelas!BQ22/1000000</f>
        <v>2210.9834900000001</v>
      </c>
      <c r="BP26" s="196">
        <f>+[4]Tabelas!BR22/1000000</f>
        <v>2436.127285</v>
      </c>
      <c r="BQ26" s="196">
        <f>+[4]Tabelas!BS22/1000000</f>
        <v>2890.8704520000001</v>
      </c>
      <c r="BR26" s="196">
        <f>+[4]Tabelas!BT22/1000000</f>
        <v>7537.9812270000002</v>
      </c>
      <c r="BS26" s="196">
        <f>+[4]Tabelas!BU22/1000000</f>
        <v>3101.5079689999998</v>
      </c>
      <c r="BT26" s="196">
        <f>+[4]Tabelas!BV22/1000000</f>
        <v>3114.0881749999999</v>
      </c>
      <c r="BU26" s="196">
        <f>+[4]Tabelas!BW22/1000000</f>
        <v>5198.7309619999996</v>
      </c>
      <c r="BV26" s="196">
        <f>+[4]Tabelas!BX22/1000000</f>
        <v>11414.327106000001</v>
      </c>
      <c r="BW26" s="196">
        <f>+[4]Tabelas!BY22/1000000</f>
        <v>29373.164647000001</v>
      </c>
      <c r="BX26" s="256">
        <f>(+BW26/BF26-1)*100</f>
        <v>29.356343499512239</v>
      </c>
      <c r="BY26" s="229">
        <f>'operações 2016_ Valores'!C28/1000000</f>
        <v>3133.2505310000001</v>
      </c>
      <c r="BZ26" s="229">
        <f>'operações 2016_ Valores'!D28/1000000</f>
        <v>3483.9940200000001</v>
      </c>
      <c r="CA26" s="229">
        <f>'operações 2016_ Valores'!E28/1000000</f>
        <v>4100.2050090000002</v>
      </c>
      <c r="CB26" s="229">
        <f>'operações 2016_ Valores'!F28/1000000</f>
        <v>10717.449559999999</v>
      </c>
      <c r="CC26" s="229">
        <f>'operações 2016_ Valores'!G28/1000000</f>
        <v>4087.9726249999999</v>
      </c>
      <c r="CD26" s="229">
        <f>'operações 2016_ Valores'!H28/1000000</f>
        <v>4445.8867170000003</v>
      </c>
      <c r="CE26" s="229">
        <f>'operações 2016_ Valores'!I28/1000000</f>
        <v>4230.9209609999998</v>
      </c>
      <c r="CF26" s="229">
        <f>'operações 2016_ Valores'!J28/1000000</f>
        <v>12764.780303</v>
      </c>
      <c r="CG26" s="229">
        <f>'operações 2016_ Valores'!K28/1000000</f>
        <v>4954.5555100000001</v>
      </c>
      <c r="CH26" s="229">
        <f>'operações 2016_ Valores'!L28/1000000</f>
        <v>4856.503549</v>
      </c>
      <c r="CI26" s="229">
        <f>'operações 2016_ Valores'!M28/1000000</f>
        <v>4308.5421470000001</v>
      </c>
      <c r="CJ26" s="229">
        <f>'operações 2016_ Valores'!N28/1000000</f>
        <v>14119.601205999999</v>
      </c>
      <c r="CK26" s="229">
        <f>'operações 2016_ Valores'!O28/1000000</f>
        <v>4633.8388379999997</v>
      </c>
      <c r="CL26" s="229">
        <f>'operações 2016_ Valores'!P28/1000000</f>
        <v>4839.609093</v>
      </c>
      <c r="CM26" s="229"/>
      <c r="CN26" s="229"/>
      <c r="CO26" s="264"/>
      <c r="CP26" s="229">
        <f>+'[5]operações 2016_ Valores'!T28/1000000</f>
        <v>0</v>
      </c>
      <c r="CQ26" s="202"/>
      <c r="CR26" s="202"/>
      <c r="CS26" s="202"/>
      <c r="CT26" s="202"/>
      <c r="CU26" s="202"/>
      <c r="CV26" s="202"/>
      <c r="CW26" s="202"/>
      <c r="CX26" s="202"/>
      <c r="CY26" s="202"/>
      <c r="CZ26" s="202"/>
      <c r="DA26" s="202"/>
      <c r="DB26" s="202"/>
      <c r="DC26" s="202"/>
      <c r="DD26" s="202"/>
      <c r="DE26" s="202"/>
      <c r="DF26" s="202"/>
      <c r="DG26" s="202"/>
      <c r="DH26" s="202"/>
      <c r="DI26" s="202"/>
      <c r="DJ26" s="202"/>
      <c r="DK26" s="202"/>
      <c r="DL26" s="202"/>
      <c r="DM26" s="202"/>
      <c r="DN26" s="202"/>
      <c r="DO26" s="202"/>
      <c r="DP26" s="202"/>
      <c r="DQ26" s="202"/>
      <c r="DR26" s="202"/>
    </row>
    <row r="27" spans="1:122" s="212" customFormat="1" ht="9.75" customHeight="1" x14ac:dyDescent="0.25">
      <c r="A27" s="214"/>
      <c r="B27" s="196"/>
      <c r="C27" s="196"/>
      <c r="D27" s="196"/>
      <c r="E27" s="196"/>
      <c r="F27" s="196"/>
      <c r="G27" s="196"/>
      <c r="H27" s="196"/>
      <c r="I27" s="196"/>
      <c r="J27" s="196"/>
      <c r="K27" s="196"/>
      <c r="L27" s="196"/>
      <c r="M27" s="196"/>
      <c r="N27" s="196"/>
      <c r="O27" s="196"/>
      <c r="P27" s="196"/>
      <c r="Q27" s="196"/>
      <c r="R27" s="196"/>
      <c r="S27" s="196"/>
      <c r="T27" s="196"/>
      <c r="U27" s="196"/>
      <c r="V27" s="196"/>
      <c r="W27" s="196"/>
      <c r="X27" s="196"/>
      <c r="Y27" s="196"/>
      <c r="Z27" s="196"/>
      <c r="AA27" s="196"/>
      <c r="AB27" s="196"/>
      <c r="AC27" s="196"/>
      <c r="AD27" s="196"/>
      <c r="AE27" s="196"/>
      <c r="AF27" s="196"/>
      <c r="AG27" s="196"/>
      <c r="AH27" s="196"/>
      <c r="AI27" s="196"/>
      <c r="AJ27" s="196"/>
      <c r="AK27" s="196"/>
      <c r="AL27" s="196"/>
      <c r="AM27" s="196"/>
      <c r="AN27" s="196"/>
      <c r="AO27" s="196"/>
      <c r="AP27" s="196"/>
      <c r="AQ27" s="196"/>
      <c r="AR27" s="196"/>
      <c r="AS27" s="196"/>
      <c r="AT27" s="196"/>
      <c r="AU27" s="196"/>
      <c r="AV27" s="196"/>
      <c r="AW27" s="196"/>
      <c r="AX27" s="196"/>
      <c r="AY27" s="196"/>
      <c r="AZ27" s="196"/>
      <c r="BA27" s="196"/>
      <c r="BB27" s="196"/>
      <c r="BC27" s="196"/>
      <c r="BD27" s="196"/>
      <c r="BE27" s="196"/>
      <c r="BF27" s="196"/>
      <c r="BG27" s="196"/>
      <c r="BH27" s="196"/>
      <c r="BI27" s="196"/>
      <c r="BJ27" s="196"/>
      <c r="BK27" s="196"/>
      <c r="BL27" s="196"/>
      <c r="BM27" s="196"/>
      <c r="BN27" s="196"/>
      <c r="BO27" s="196"/>
      <c r="BP27" s="196"/>
      <c r="BQ27" s="196"/>
      <c r="BR27" s="196"/>
      <c r="BS27" s="196"/>
      <c r="BT27" s="196"/>
      <c r="BU27" s="196"/>
      <c r="BV27" s="196"/>
      <c r="BW27" s="196"/>
      <c r="BX27" s="256"/>
      <c r="BY27" s="229"/>
      <c r="BZ27" s="229"/>
      <c r="CA27" s="229"/>
      <c r="CB27" s="229"/>
      <c r="CC27" s="229"/>
      <c r="CD27" s="229"/>
      <c r="CE27" s="229"/>
      <c r="CF27" s="229"/>
      <c r="CG27" s="229"/>
      <c r="CH27" s="229"/>
      <c r="CI27" s="229"/>
      <c r="CJ27" s="229"/>
      <c r="CK27" s="229"/>
      <c r="CL27" s="229"/>
      <c r="CM27" s="229"/>
      <c r="CN27" s="229"/>
      <c r="CO27" s="264"/>
      <c r="CP27" s="229"/>
      <c r="CQ27" s="202"/>
      <c r="CR27" s="202"/>
      <c r="CS27" s="202"/>
      <c r="CT27" s="202"/>
      <c r="CU27" s="202"/>
      <c r="CV27" s="202"/>
      <c r="CW27" s="202"/>
      <c r="CX27" s="202"/>
      <c r="CY27" s="202"/>
      <c r="CZ27" s="202"/>
      <c r="DA27" s="202"/>
      <c r="DB27" s="202"/>
      <c r="DC27" s="202"/>
      <c r="DD27" s="202"/>
      <c r="DE27" s="202"/>
      <c r="DF27" s="202"/>
      <c r="DG27" s="202"/>
      <c r="DH27" s="202"/>
      <c r="DI27" s="202"/>
      <c r="DJ27" s="202"/>
      <c r="DK27" s="202"/>
      <c r="DL27" s="202"/>
      <c r="DM27" s="202"/>
      <c r="DN27" s="202"/>
      <c r="DO27" s="202"/>
      <c r="DP27" s="202"/>
      <c r="DQ27" s="202"/>
      <c r="DR27" s="202"/>
    </row>
    <row r="28" spans="1:122" s="212" customFormat="1" ht="14.25" customHeight="1" x14ac:dyDescent="0.25">
      <c r="A28" s="249" t="s">
        <v>116</v>
      </c>
      <c r="B28" s="204"/>
      <c r="C28" s="204"/>
      <c r="D28" s="204"/>
      <c r="E28" s="204"/>
      <c r="F28" s="204"/>
      <c r="G28" s="204"/>
      <c r="H28" s="204"/>
      <c r="I28" s="204"/>
      <c r="J28" s="204"/>
      <c r="K28" s="204"/>
      <c r="L28" s="204"/>
      <c r="M28" s="204"/>
      <c r="N28" s="204"/>
      <c r="O28" s="204"/>
      <c r="P28" s="204"/>
      <c r="Q28" s="204"/>
      <c r="R28" s="204"/>
      <c r="S28" s="204"/>
      <c r="T28" s="204"/>
      <c r="U28" s="204"/>
      <c r="V28" s="204"/>
      <c r="W28" s="204"/>
      <c r="X28" s="204"/>
      <c r="Y28" s="204"/>
      <c r="Z28" s="204"/>
      <c r="AA28" s="204"/>
      <c r="AB28" s="204"/>
      <c r="AC28" s="204"/>
      <c r="AD28" s="204"/>
      <c r="AE28" s="204"/>
      <c r="AF28" s="204"/>
      <c r="AG28" s="204"/>
      <c r="AH28" s="204"/>
      <c r="AI28" s="204"/>
      <c r="AJ28" s="204"/>
      <c r="AK28" s="204"/>
      <c r="AL28" s="204"/>
      <c r="AM28" s="204"/>
      <c r="AN28" s="204"/>
      <c r="AO28" s="204"/>
      <c r="AP28" s="204"/>
      <c r="AQ28" s="204"/>
      <c r="AR28" s="204"/>
      <c r="AS28" s="204"/>
      <c r="AT28" s="204"/>
      <c r="AU28" s="204"/>
      <c r="AV28" s="204"/>
      <c r="AW28" s="204"/>
      <c r="AX28" s="204"/>
      <c r="AY28" s="204"/>
      <c r="AZ28" s="204"/>
      <c r="BA28" s="204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58"/>
      <c r="BY28" s="235"/>
      <c r="BZ28" s="235"/>
      <c r="CA28" s="235"/>
      <c r="CB28" s="235"/>
      <c r="CC28" s="235"/>
      <c r="CD28" s="235"/>
      <c r="CE28" s="235"/>
      <c r="CF28" s="235"/>
      <c r="CG28" s="235"/>
      <c r="CH28" s="235"/>
      <c r="CI28" s="235"/>
      <c r="CJ28" s="235"/>
      <c r="CK28" s="235"/>
      <c r="CL28" s="235"/>
      <c r="CM28" s="235"/>
      <c r="CN28" s="235"/>
      <c r="CO28" s="268"/>
      <c r="CP28" s="235"/>
      <c r="CQ28" s="202"/>
      <c r="CR28" s="202"/>
      <c r="CS28" s="202"/>
      <c r="CT28" s="202"/>
      <c r="CU28" s="202"/>
      <c r="CV28" s="202"/>
      <c r="CW28" s="202"/>
      <c r="CX28" s="202"/>
      <c r="CY28" s="202"/>
      <c r="CZ28" s="202"/>
      <c r="DA28" s="202"/>
      <c r="DB28" s="202"/>
      <c r="DC28" s="202"/>
      <c r="DD28" s="202"/>
      <c r="DE28" s="202"/>
      <c r="DF28" s="202"/>
      <c r="DG28" s="202"/>
      <c r="DH28" s="202"/>
      <c r="DI28" s="202"/>
      <c r="DJ28" s="202"/>
      <c r="DK28" s="202"/>
      <c r="DL28" s="202"/>
      <c r="DM28" s="202"/>
      <c r="DN28" s="202"/>
      <c r="DO28" s="202"/>
      <c r="DP28" s="202"/>
      <c r="DQ28" s="202"/>
      <c r="DR28" s="202"/>
    </row>
    <row r="29" spans="1:122" s="212" customFormat="1" ht="14.45" customHeight="1" x14ac:dyDescent="0.25">
      <c r="A29" s="244" t="s">
        <v>128</v>
      </c>
      <c r="B29" s="196">
        <f>+[4]Tabelas!D15</f>
        <v>0</v>
      </c>
      <c r="C29" s="196">
        <f>+[4]Tabelas!E15</f>
        <v>0</v>
      </c>
      <c r="D29" s="196">
        <f>+[4]Tabelas!F15</f>
        <v>0</v>
      </c>
      <c r="E29" s="196">
        <f>+[4]Tabelas!G15</f>
        <v>0</v>
      </c>
      <c r="F29" s="196">
        <f>+[4]Tabelas!H15</f>
        <v>0</v>
      </c>
      <c r="G29" s="196">
        <f>+[4]Tabelas!I15</f>
        <v>0</v>
      </c>
      <c r="H29" s="196">
        <f>+[4]Tabelas!J15</f>
        <v>0</v>
      </c>
      <c r="I29" s="196">
        <f>+[4]Tabelas!K15</f>
        <v>0</v>
      </c>
      <c r="J29" s="196">
        <f>+[4]Tabelas!L15</f>
        <v>0</v>
      </c>
      <c r="K29" s="196">
        <f>+[4]Tabelas!M15</f>
        <v>0</v>
      </c>
      <c r="L29" s="196">
        <f>+[4]Tabelas!N15</f>
        <v>0</v>
      </c>
      <c r="M29" s="196">
        <f>+[4]Tabelas!O15</f>
        <v>0</v>
      </c>
      <c r="N29" s="196">
        <f>+[4]Tabelas!P15</f>
        <v>0</v>
      </c>
      <c r="O29" s="196">
        <f>+[4]Tabelas!Q15</f>
        <v>0</v>
      </c>
      <c r="P29" s="196">
        <f>+[4]Tabelas!R15</f>
        <v>0</v>
      </c>
      <c r="Q29" s="196">
        <f>+[4]Tabelas!S15</f>
        <v>0</v>
      </c>
      <c r="R29" s="196">
        <f>+[4]Tabelas!T15</f>
        <v>0</v>
      </c>
      <c r="S29" s="196">
        <f>+[4]Tabelas!U15</f>
        <v>0</v>
      </c>
      <c r="T29" s="196">
        <f>+[4]Tabelas!V15</f>
        <v>0</v>
      </c>
      <c r="U29" s="196">
        <f>+[4]Tabelas!W15</f>
        <v>0</v>
      </c>
      <c r="V29" s="196">
        <f>+[4]Tabelas!X15</f>
        <v>0</v>
      </c>
      <c r="W29" s="196">
        <f>+[4]Tabelas!Y15</f>
        <v>0</v>
      </c>
      <c r="X29" s="196">
        <f>+[4]Tabelas!Z15</f>
        <v>0</v>
      </c>
      <c r="Y29" s="196">
        <f>+[4]Tabelas!AA15</f>
        <v>0</v>
      </c>
      <c r="Z29" s="196">
        <f>+[4]Tabelas!AB15</f>
        <v>639</v>
      </c>
      <c r="AA29" s="196">
        <f>+[4]Tabelas!AC15</f>
        <v>3947</v>
      </c>
      <c r="AB29" s="196">
        <f>+[4]Tabelas!AD15</f>
        <v>4586</v>
      </c>
      <c r="AC29" s="196">
        <f>+[4]Tabelas!AE15</f>
        <v>3093</v>
      </c>
      <c r="AD29" s="196">
        <f>+[4]Tabelas!AF15</f>
        <v>3375</v>
      </c>
      <c r="AE29" s="196">
        <f>+[4]Tabelas!AG15</f>
        <v>3238</v>
      </c>
      <c r="AF29" s="196">
        <f>+[4]Tabelas!AH15</f>
        <v>9706</v>
      </c>
      <c r="AG29" s="196">
        <f>+[4]Tabelas!AI15</f>
        <v>3683</v>
      </c>
      <c r="AH29" s="196">
        <f>+[4]Tabelas!AJ15</f>
        <v>4051</v>
      </c>
      <c r="AI29" s="196">
        <f>+[4]Tabelas!AK15</f>
        <v>3761</v>
      </c>
      <c r="AJ29" s="196">
        <f>+[4]Tabelas!AL15</f>
        <v>11495</v>
      </c>
      <c r="AK29" s="196">
        <f>+[4]Tabelas!AM15</f>
        <v>3667</v>
      </c>
      <c r="AL29" s="196">
        <f>+[4]Tabelas!AN15</f>
        <v>3400</v>
      </c>
      <c r="AM29" s="196">
        <f>+[4]Tabelas!AO15</f>
        <v>4617</v>
      </c>
      <c r="AN29" s="196">
        <f>+[4]Tabelas!AP15</f>
        <v>11684</v>
      </c>
      <c r="AO29" s="196">
        <f>+[4]Tabelas!AQ15</f>
        <v>37471</v>
      </c>
      <c r="AP29" s="196">
        <f>+[4]Tabelas!AR15</f>
        <v>4178</v>
      </c>
      <c r="AQ29" s="196">
        <f>+[4]Tabelas!AS15</f>
        <v>3478</v>
      </c>
      <c r="AR29" s="196">
        <f>+[4]Tabelas!AT15</f>
        <v>4224</v>
      </c>
      <c r="AS29" s="196">
        <f>+[4]Tabelas!AU15</f>
        <v>11880</v>
      </c>
      <c r="AT29" s="196">
        <f>+[4]Tabelas!AV15</f>
        <v>4014</v>
      </c>
      <c r="AU29" s="196">
        <f>+[4]Tabelas!AW15</f>
        <v>3898</v>
      </c>
      <c r="AV29" s="196">
        <f>+[4]Tabelas!AX15</f>
        <v>3506</v>
      </c>
      <c r="AW29" s="196">
        <f>+[4]Tabelas!AY15</f>
        <v>11418</v>
      </c>
      <c r="AX29" s="196">
        <f>+[4]Tabelas!AZ15</f>
        <v>4278</v>
      </c>
      <c r="AY29" s="196">
        <f>+[4]Tabelas!BA15</f>
        <v>4501</v>
      </c>
      <c r="AZ29" s="196">
        <f>+[4]Tabelas!BB15</f>
        <v>3776</v>
      </c>
      <c r="BA29" s="196">
        <f>+[4]Tabelas!BC15</f>
        <v>12555</v>
      </c>
      <c r="BB29" s="196">
        <f>+[4]Tabelas!BD15</f>
        <v>3492</v>
      </c>
      <c r="BC29" s="196">
        <f>+[4]Tabelas!BE15</f>
        <v>2966</v>
      </c>
      <c r="BD29" s="196">
        <f>+[4]Tabelas!BF15</f>
        <v>4471</v>
      </c>
      <c r="BE29" s="196">
        <f>+[4]Tabelas!BG15</f>
        <v>10929</v>
      </c>
      <c r="BF29" s="196">
        <f>+[4]Tabelas!BH15</f>
        <v>46782</v>
      </c>
      <c r="BG29" s="196">
        <f>+[4]Tabelas!BI15</f>
        <v>3609</v>
      </c>
      <c r="BH29" s="196">
        <f>+[4]Tabelas!BJ15</f>
        <v>3268</v>
      </c>
      <c r="BI29" s="196">
        <f>+[4]Tabelas!BK15</f>
        <v>3689</v>
      </c>
      <c r="BJ29" s="196">
        <f>+[4]Tabelas!BL15</f>
        <v>10566</v>
      </c>
      <c r="BK29" s="196">
        <f>+[4]Tabelas!BM15</f>
        <v>3550</v>
      </c>
      <c r="BL29" s="196">
        <f>+[4]Tabelas!BN15</f>
        <v>4067</v>
      </c>
      <c r="BM29" s="196">
        <f>+[4]Tabelas!BO15</f>
        <v>3496</v>
      </c>
      <c r="BN29" s="196">
        <f>+[4]Tabelas!BP15</f>
        <v>11113</v>
      </c>
      <c r="BO29" s="196">
        <f>+[4]Tabelas!BQ15</f>
        <v>4008</v>
      </c>
      <c r="BP29" s="196">
        <f>+[4]Tabelas!BR15</f>
        <v>4231</v>
      </c>
      <c r="BQ29" s="196">
        <f>+[4]Tabelas!BS15</f>
        <v>3715</v>
      </c>
      <c r="BR29" s="196">
        <f>+[4]Tabelas!BT15</f>
        <v>11954</v>
      </c>
      <c r="BS29" s="196">
        <f>+[4]Tabelas!BU15</f>
        <v>4048</v>
      </c>
      <c r="BT29" s="196">
        <f>+[4]Tabelas!BV15</f>
        <v>3533</v>
      </c>
      <c r="BU29" s="196">
        <f>+[4]Tabelas!BW15</f>
        <v>4889</v>
      </c>
      <c r="BV29" s="196">
        <f>+[4]Tabelas!BX15</f>
        <v>12470</v>
      </c>
      <c r="BW29" s="196">
        <f>+[4]Tabelas!BY15</f>
        <v>46103</v>
      </c>
      <c r="BX29" s="332">
        <f>(+BW29/BF29-1)*100</f>
        <v>-1.4514129365995498</v>
      </c>
      <c r="BY29" s="229">
        <f>+'operações 2016_ números'!C20</f>
        <v>3373</v>
      </c>
      <c r="BZ29" s="229">
        <f>+'operações 2016_ números'!D20</f>
        <v>3111</v>
      </c>
      <c r="CA29" s="229">
        <f>+'operações 2016_ números'!E20</f>
        <v>4385</v>
      </c>
      <c r="CB29" s="229">
        <f>+'operações 2016_ números'!F20</f>
        <v>10869</v>
      </c>
      <c r="CC29" s="229">
        <f>+'operações 2016_ números'!G20</f>
        <v>3830</v>
      </c>
      <c r="CD29" s="229">
        <f>+'operações 2016_ números'!H20</f>
        <v>4912</v>
      </c>
      <c r="CE29" s="229">
        <f>+'operações 2016_ números'!I20</f>
        <v>3699</v>
      </c>
      <c r="CF29" s="229">
        <f>+'operações 2016_ números'!J20</f>
        <v>12441</v>
      </c>
      <c r="CG29" s="229">
        <f>+'operações 2016_ números'!K20</f>
        <v>4659</v>
      </c>
      <c r="CH29" s="229">
        <f>+'operações 2016_ números'!L20</f>
        <v>4474</v>
      </c>
      <c r="CI29" s="229">
        <f>+'operações 2016_ números'!M20</f>
        <v>4116</v>
      </c>
      <c r="CJ29" s="229">
        <f>+'operações 2016_ números'!N20</f>
        <v>13249</v>
      </c>
      <c r="CK29" s="229">
        <f>+'operações 2016_ números'!O20</f>
        <v>4243</v>
      </c>
      <c r="CL29" s="229">
        <f>+'operações 2016_ números'!P20</f>
        <v>4207</v>
      </c>
      <c r="CM29" s="229"/>
      <c r="CN29" s="229"/>
      <c r="CO29" s="264"/>
      <c r="CP29" s="229">
        <f>+'[5]operações 2016_ números'!T20</f>
        <v>318000000</v>
      </c>
      <c r="CQ29" s="202"/>
      <c r="CR29" s="202"/>
      <c r="CS29" s="202"/>
      <c r="CT29" s="202"/>
      <c r="CU29" s="202"/>
      <c r="CV29" s="202"/>
      <c r="CW29" s="202"/>
      <c r="CX29" s="202"/>
      <c r="CY29" s="202"/>
      <c r="CZ29" s="202"/>
      <c r="DA29" s="202"/>
      <c r="DB29" s="202"/>
      <c r="DC29" s="202"/>
      <c r="DD29" s="202"/>
      <c r="DE29" s="202"/>
      <c r="DF29" s="202"/>
      <c r="DG29" s="202"/>
      <c r="DH29" s="202"/>
      <c r="DI29" s="202"/>
      <c r="DJ29" s="202"/>
      <c r="DK29" s="202"/>
      <c r="DL29" s="202"/>
      <c r="DM29" s="202"/>
      <c r="DN29" s="202"/>
      <c r="DO29" s="202"/>
      <c r="DP29" s="202"/>
      <c r="DQ29" s="202"/>
      <c r="DR29" s="202"/>
    </row>
    <row r="30" spans="1:122" s="212" customFormat="1" ht="14.45" customHeight="1" x14ac:dyDescent="0.25">
      <c r="A30" s="244" t="s">
        <v>131</v>
      </c>
      <c r="B30" s="196">
        <f>+[4]Tabelas!D23/1000000</f>
        <v>0</v>
      </c>
      <c r="C30" s="196">
        <f>+[4]Tabelas!E23/1000000</f>
        <v>0</v>
      </c>
      <c r="D30" s="196">
        <f>+[4]Tabelas!F23/1000000</f>
        <v>0</v>
      </c>
      <c r="E30" s="196">
        <f>+[4]Tabelas!G23/1000000</f>
        <v>0</v>
      </c>
      <c r="F30" s="196">
        <f>+[4]Tabelas!H23/1000000</f>
        <v>0</v>
      </c>
      <c r="G30" s="196">
        <f>+[4]Tabelas!I23/1000000</f>
        <v>0</v>
      </c>
      <c r="H30" s="196">
        <f>+[4]Tabelas!J23/1000000</f>
        <v>0</v>
      </c>
      <c r="I30" s="196">
        <f>+[4]Tabelas!K23/1000000</f>
        <v>0</v>
      </c>
      <c r="J30" s="196">
        <f>+[4]Tabelas!L23/1000000</f>
        <v>0</v>
      </c>
      <c r="K30" s="196">
        <f>+[4]Tabelas!M23/1000000</f>
        <v>0</v>
      </c>
      <c r="L30" s="196">
        <f>+[4]Tabelas!N23/1000000</f>
        <v>0</v>
      </c>
      <c r="M30" s="196">
        <f>+[4]Tabelas!O23/1000000</f>
        <v>0</v>
      </c>
      <c r="N30" s="196">
        <f>+[4]Tabelas!P23/1000000</f>
        <v>0</v>
      </c>
      <c r="O30" s="196">
        <f>+[4]Tabelas!Q23/1000000</f>
        <v>0</v>
      </c>
      <c r="P30" s="196">
        <f>+[4]Tabelas!R23/1000000</f>
        <v>0</v>
      </c>
      <c r="Q30" s="196">
        <f>+[4]Tabelas!S23/1000000</f>
        <v>0</v>
      </c>
      <c r="R30" s="196">
        <f>+[4]Tabelas!T23/1000000</f>
        <v>0</v>
      </c>
      <c r="S30" s="196">
        <f>+[4]Tabelas!U23/1000000</f>
        <v>0</v>
      </c>
      <c r="T30" s="196">
        <f>+[4]Tabelas!V23/1000000</f>
        <v>0</v>
      </c>
      <c r="U30" s="196">
        <f>+[4]Tabelas!W23/1000000</f>
        <v>0</v>
      </c>
      <c r="V30" s="196">
        <f>+[4]Tabelas!X23/1000000</f>
        <v>0</v>
      </c>
      <c r="W30" s="196">
        <f>+[4]Tabelas!Y23/1000000</f>
        <v>0</v>
      </c>
      <c r="X30" s="196">
        <f>+[4]Tabelas!Z23/1000000</f>
        <v>0</v>
      </c>
      <c r="Y30" s="196">
        <f>+[4]Tabelas!AA23/1000000</f>
        <v>0</v>
      </c>
      <c r="Z30" s="196">
        <f>+[4]Tabelas!AB23/1000000</f>
        <v>49.2</v>
      </c>
      <c r="AA30" s="196">
        <f>+[4]Tabelas!AC23/1000000</f>
        <v>333.95</v>
      </c>
      <c r="AB30" s="196">
        <f>+[4]Tabelas!AD23/1000000</f>
        <v>383.15</v>
      </c>
      <c r="AC30" s="196">
        <f>+[4]Tabelas!AE23/1000000</f>
        <v>268.39999999999998</v>
      </c>
      <c r="AD30" s="196">
        <f>+[4]Tabelas!AF23/1000000</f>
        <v>303.35000000000002</v>
      </c>
      <c r="AE30" s="196">
        <f>+[4]Tabelas!AG23/1000000</f>
        <v>300.2</v>
      </c>
      <c r="AF30" s="196">
        <f>+[4]Tabelas!AH23/1000000</f>
        <v>871.95</v>
      </c>
      <c r="AG30" s="196">
        <f>+[4]Tabelas!AI23/1000000</f>
        <v>325.75</v>
      </c>
      <c r="AH30" s="196">
        <f>+[4]Tabelas!AJ23/1000000</f>
        <v>351.4</v>
      </c>
      <c r="AI30" s="196">
        <f>+[4]Tabelas!AK23/1000000</f>
        <v>313.45</v>
      </c>
      <c r="AJ30" s="196">
        <f>+[4]Tabelas!AL23/1000000</f>
        <v>990.6</v>
      </c>
      <c r="AK30" s="196">
        <f>+[4]Tabelas!AM23/1000000</f>
        <v>324.55</v>
      </c>
      <c r="AL30" s="196">
        <f>+[4]Tabelas!AN23/1000000</f>
        <v>306</v>
      </c>
      <c r="AM30" s="196">
        <f>+[4]Tabelas!AO23/1000000</f>
        <v>392.8</v>
      </c>
      <c r="AN30" s="196">
        <f>+[4]Tabelas!AP23/1000000</f>
        <v>1023.35</v>
      </c>
      <c r="AO30" s="196">
        <f>+[4]Tabelas!AQ23/1000000</f>
        <v>3269.05</v>
      </c>
      <c r="AP30" s="196">
        <f>+[4]Tabelas!AR23/1000000</f>
        <v>364.9</v>
      </c>
      <c r="AQ30" s="196">
        <f>+[4]Tabelas!AS23/1000000</f>
        <v>302.85000000000002</v>
      </c>
      <c r="AR30" s="196">
        <f>+[4]Tabelas!AT23/1000000</f>
        <v>357.35</v>
      </c>
      <c r="AS30" s="196">
        <f>+[4]Tabelas!AU23/1000000</f>
        <v>1025.0999999999999</v>
      </c>
      <c r="AT30" s="196">
        <f>+[4]Tabelas!AV23/1000000</f>
        <v>335.8</v>
      </c>
      <c r="AU30" s="196">
        <f>+[4]Tabelas!AW23/1000000</f>
        <v>331.65</v>
      </c>
      <c r="AV30" s="196">
        <f>+[4]Tabelas!AX23/1000000</f>
        <v>313.64999999999998</v>
      </c>
      <c r="AW30" s="196">
        <f>+[4]Tabelas!AY23/1000000</f>
        <v>981.1</v>
      </c>
      <c r="AX30" s="196">
        <f>+[4]Tabelas!AZ23/1000000</f>
        <v>389.3</v>
      </c>
      <c r="AY30" s="196">
        <f>+[4]Tabelas!BA23/1000000</f>
        <v>395</v>
      </c>
      <c r="AZ30" s="196">
        <f>+[4]Tabelas!BB23/1000000</f>
        <v>360.35</v>
      </c>
      <c r="BA30" s="196">
        <f>+[4]Tabelas!BC23/1000000</f>
        <v>1144.6500000000001</v>
      </c>
      <c r="BB30" s="196">
        <f>+[4]Tabelas!BD23/1000000</f>
        <v>339.6</v>
      </c>
      <c r="BC30" s="196">
        <f>+[4]Tabelas!BE23/1000000</f>
        <v>274.95</v>
      </c>
      <c r="BD30" s="196">
        <f>+[4]Tabelas!BF23/1000000</f>
        <v>404.6</v>
      </c>
      <c r="BE30" s="196">
        <f>+[4]Tabelas!BG23/1000000</f>
        <v>1019.15</v>
      </c>
      <c r="BF30" s="196">
        <f>+[4]Tabelas!BH23/1000000</f>
        <v>4170</v>
      </c>
      <c r="BG30" s="196">
        <f>+[4]Tabelas!BI23/1000000</f>
        <v>329.9</v>
      </c>
      <c r="BH30" s="196">
        <f>+[4]Tabelas!BJ23/1000000</f>
        <v>302.55</v>
      </c>
      <c r="BI30" s="196">
        <f>+[4]Tabelas!BK23/1000000</f>
        <v>32.85</v>
      </c>
      <c r="BJ30" s="196">
        <f>+[4]Tabelas!BL23/1000000</f>
        <v>665.3</v>
      </c>
      <c r="BK30" s="196">
        <f>+[4]Tabelas!BM23/1000000</f>
        <v>308.95</v>
      </c>
      <c r="BL30" s="196">
        <f>+[4]Tabelas!BN23/1000000</f>
        <v>361.25</v>
      </c>
      <c r="BM30" s="196">
        <f>+[4]Tabelas!BO23/1000000</f>
        <v>315.10000000000002</v>
      </c>
      <c r="BN30" s="196">
        <f>+[4]Tabelas!BP23/1000000</f>
        <v>985.3</v>
      </c>
      <c r="BO30" s="196">
        <f>+[4]Tabelas!BQ23/1000000</f>
        <v>354.4</v>
      </c>
      <c r="BP30" s="196">
        <f>+[4]Tabelas!BR23/1000000</f>
        <v>374.7</v>
      </c>
      <c r="BQ30" s="196">
        <f>+[4]Tabelas!BS23/1000000</f>
        <v>347.1</v>
      </c>
      <c r="BR30" s="196">
        <f>+[4]Tabelas!BT23/1000000</f>
        <v>1076.2</v>
      </c>
      <c r="BS30" s="196">
        <f>+[4]Tabelas!BU23/1000000</f>
        <v>361.4</v>
      </c>
      <c r="BT30" s="196">
        <f>+[4]Tabelas!BV23/1000000</f>
        <v>326.7</v>
      </c>
      <c r="BU30" s="196">
        <f>+[4]Tabelas!BW23/1000000</f>
        <v>446.95</v>
      </c>
      <c r="BV30" s="196">
        <f>+[4]Tabelas!BX23/1000000</f>
        <v>1135.05</v>
      </c>
      <c r="BW30" s="196">
        <f>+[4]Tabelas!BY23/1000000</f>
        <v>3861.85</v>
      </c>
      <c r="BX30" s="332">
        <f>(+BW30/BF30-1)*100</f>
        <v>-7.3896882494004839</v>
      </c>
      <c r="BY30" s="229">
        <f>+'operações 2016_ Valores'!C21/1000000</f>
        <v>318</v>
      </c>
      <c r="BZ30" s="229">
        <f>+'operações 2016_ Valores'!D21/1000000</f>
        <v>276.2</v>
      </c>
      <c r="CA30" s="229">
        <f>+'operações 2016_ Valores'!E21/1000000</f>
        <v>393.75</v>
      </c>
      <c r="CB30" s="229">
        <f>+'operações 2016_ Valores'!F21/1000000</f>
        <v>987.95</v>
      </c>
      <c r="CC30" s="229">
        <f>+'operações 2016_ Valores'!G21/1000000</f>
        <v>350.1</v>
      </c>
      <c r="CD30" s="229">
        <f>+'operações 2016_ Valores'!H21/1000000</f>
        <v>436.5</v>
      </c>
      <c r="CE30" s="229">
        <f>+'operações 2016_ Valores'!I21/1000000</f>
        <v>333.95</v>
      </c>
      <c r="CF30" s="229">
        <f>+'operações 2016_ Valores'!J21/1000000</f>
        <v>1120.55</v>
      </c>
      <c r="CG30" s="229">
        <f>+'operações 2016_ Valores'!K21/1000000</f>
        <v>426.05</v>
      </c>
      <c r="CH30" s="229">
        <f>+'operações 2016_ Valores'!L21/1000000</f>
        <v>397.55</v>
      </c>
      <c r="CI30" s="229">
        <f>+'operações 2016_ Valores'!M21/1000000</f>
        <v>369.4</v>
      </c>
      <c r="CJ30" s="229">
        <f>+'operações 2016_ Valores'!N21/1000000</f>
        <v>1193</v>
      </c>
      <c r="CK30" s="229">
        <f>+'operações 2016_ Valores'!O21/1000000</f>
        <v>387.3</v>
      </c>
      <c r="CL30" s="229">
        <f>+'operações 2016_ Valores'!P21/1000000</f>
        <v>381.55</v>
      </c>
      <c r="CM30" s="229"/>
      <c r="CN30" s="229"/>
      <c r="CO30" s="264" t="e">
        <f>+'[5]operações 2016_ Valores'!S21/1000000</f>
        <v>#VALUE!</v>
      </c>
      <c r="CP30" s="229">
        <f>+'[5]operações 2016_ Valores'!T21/1000000</f>
        <v>7.8768000000000005E-2</v>
      </c>
      <c r="CQ30" s="202"/>
      <c r="CR30" s="202"/>
      <c r="CS30" s="202"/>
      <c r="CT30" s="202"/>
      <c r="CU30" s="202"/>
      <c r="CV30" s="202"/>
      <c r="CW30" s="202"/>
      <c r="CX30" s="202"/>
      <c r="CY30" s="202"/>
      <c r="CZ30" s="202"/>
      <c r="DA30" s="202"/>
      <c r="DB30" s="202"/>
      <c r="DC30" s="202"/>
      <c r="DD30" s="202"/>
      <c r="DE30" s="202"/>
      <c r="DF30" s="202"/>
      <c r="DG30" s="202"/>
      <c r="DH30" s="202"/>
      <c r="DI30" s="202"/>
      <c r="DJ30" s="202"/>
      <c r="DK30" s="202"/>
      <c r="DL30" s="202"/>
      <c r="DM30" s="202"/>
      <c r="DN30" s="202"/>
      <c r="DO30" s="202"/>
      <c r="DP30" s="202"/>
      <c r="DQ30" s="202"/>
      <c r="DR30" s="202"/>
    </row>
    <row r="31" spans="1:122" s="212" customFormat="1" ht="7.5" customHeight="1" x14ac:dyDescent="0.25">
      <c r="A31" s="214"/>
      <c r="B31" s="196"/>
      <c r="C31" s="196"/>
      <c r="D31" s="196"/>
      <c r="E31" s="196"/>
      <c r="F31" s="196"/>
      <c r="G31" s="196"/>
      <c r="H31" s="196"/>
      <c r="I31" s="196"/>
      <c r="J31" s="196"/>
      <c r="K31" s="196"/>
      <c r="L31" s="196"/>
      <c r="M31" s="196"/>
      <c r="N31" s="196"/>
      <c r="O31" s="196"/>
      <c r="P31" s="196"/>
      <c r="Q31" s="196"/>
      <c r="R31" s="196"/>
      <c r="S31" s="196"/>
      <c r="T31" s="196"/>
      <c r="U31" s="196"/>
      <c r="V31" s="196"/>
      <c r="W31" s="196"/>
      <c r="X31" s="196"/>
      <c r="Y31" s="196"/>
      <c r="Z31" s="196"/>
      <c r="AA31" s="196"/>
      <c r="AB31" s="196"/>
      <c r="AC31" s="196"/>
      <c r="AD31" s="196"/>
      <c r="AE31" s="196"/>
      <c r="AF31" s="196"/>
      <c r="AG31" s="196"/>
      <c r="AH31" s="196"/>
      <c r="AI31" s="196"/>
      <c r="AJ31" s="196"/>
      <c r="AK31" s="196"/>
      <c r="AL31" s="196"/>
      <c r="AM31" s="196"/>
      <c r="AN31" s="196"/>
      <c r="AO31" s="229"/>
      <c r="AP31" s="229"/>
      <c r="AQ31" s="229"/>
      <c r="AR31" s="229"/>
      <c r="AS31" s="229"/>
      <c r="AT31" s="229"/>
      <c r="AU31" s="229"/>
      <c r="AV31" s="229"/>
      <c r="AW31" s="229"/>
      <c r="AX31" s="229"/>
      <c r="AY31" s="229"/>
      <c r="AZ31" s="229"/>
      <c r="BA31" s="229"/>
      <c r="BB31" s="229"/>
      <c r="BC31" s="229"/>
      <c r="BD31" s="229"/>
      <c r="BE31" s="229"/>
      <c r="BF31" s="229"/>
      <c r="BG31" s="229"/>
      <c r="BH31" s="229"/>
      <c r="BI31" s="229"/>
      <c r="BJ31" s="229"/>
      <c r="BK31" s="229"/>
      <c r="BL31" s="229"/>
      <c r="BM31" s="229"/>
      <c r="BN31" s="229"/>
      <c r="BO31" s="229"/>
      <c r="BP31" s="229"/>
      <c r="BQ31" s="229"/>
      <c r="BR31" s="229"/>
      <c r="BS31" s="229"/>
      <c r="BT31" s="229"/>
      <c r="BU31" s="229"/>
      <c r="BV31" s="229"/>
      <c r="BW31" s="229"/>
      <c r="BX31" s="256"/>
      <c r="BY31" s="229"/>
      <c r="BZ31" s="229"/>
      <c r="CA31" s="229"/>
      <c r="CB31" s="229"/>
      <c r="CC31" s="229"/>
      <c r="CD31" s="229"/>
      <c r="CE31" s="229"/>
      <c r="CF31" s="229"/>
      <c r="CG31" s="229"/>
      <c r="CH31" s="229"/>
      <c r="CI31" s="229"/>
      <c r="CJ31" s="229"/>
      <c r="CK31" s="229"/>
      <c r="CL31" s="229"/>
      <c r="CM31" s="229"/>
      <c r="CN31" s="229"/>
      <c r="CO31" s="264"/>
      <c r="CP31" s="229"/>
      <c r="CQ31" s="202"/>
      <c r="CR31" s="202"/>
      <c r="CS31" s="202"/>
      <c r="CT31" s="202"/>
      <c r="CU31" s="202"/>
      <c r="CV31" s="202"/>
      <c r="CW31" s="202"/>
      <c r="CX31" s="202"/>
      <c r="CY31" s="202"/>
      <c r="CZ31" s="202"/>
      <c r="DA31" s="202"/>
      <c r="DB31" s="202"/>
      <c r="DC31" s="202"/>
      <c r="DD31" s="202"/>
      <c r="DE31" s="202"/>
      <c r="DF31" s="202"/>
      <c r="DG31" s="202"/>
      <c r="DH31" s="202"/>
      <c r="DI31" s="202"/>
      <c r="DJ31" s="202"/>
      <c r="DK31" s="202"/>
      <c r="DL31" s="202"/>
      <c r="DM31" s="202"/>
      <c r="DN31" s="202"/>
      <c r="DO31" s="202"/>
      <c r="DP31" s="202"/>
      <c r="DQ31" s="202"/>
      <c r="DR31" s="202"/>
    </row>
    <row r="32" spans="1:122" s="212" customFormat="1" ht="8.25" customHeight="1" x14ac:dyDescent="0.25">
      <c r="A32" s="214"/>
      <c r="B32" s="196"/>
      <c r="C32" s="196"/>
      <c r="D32" s="196"/>
      <c r="E32" s="196"/>
      <c r="F32" s="196"/>
      <c r="G32" s="196"/>
      <c r="H32" s="196"/>
      <c r="I32" s="196"/>
      <c r="J32" s="198"/>
      <c r="K32" s="198"/>
      <c r="L32" s="196"/>
      <c r="M32" s="199"/>
      <c r="N32" s="198"/>
      <c r="O32" s="208"/>
      <c r="P32" s="208"/>
      <c r="Q32" s="208"/>
      <c r="R32" s="208"/>
      <c r="S32" s="208"/>
      <c r="T32" s="208"/>
      <c r="U32" s="208"/>
      <c r="V32" s="208"/>
      <c r="W32" s="208"/>
      <c r="X32" s="208"/>
      <c r="Y32" s="208"/>
      <c r="Z32" s="208"/>
      <c r="AA32" s="208"/>
      <c r="AB32" s="208"/>
      <c r="AC32" s="208"/>
      <c r="AD32" s="208"/>
      <c r="AE32" s="208"/>
      <c r="AF32" s="208"/>
      <c r="AG32" s="208"/>
      <c r="AH32" s="208"/>
      <c r="AI32" s="208"/>
      <c r="AJ32" s="208"/>
      <c r="AK32" s="208"/>
      <c r="AL32" s="208"/>
      <c r="AM32" s="208"/>
      <c r="AN32" s="208"/>
      <c r="AO32" s="230"/>
      <c r="AP32" s="230"/>
      <c r="AQ32" s="230"/>
      <c r="AR32" s="230"/>
      <c r="AS32" s="230"/>
      <c r="AT32" s="230"/>
      <c r="AU32" s="230"/>
      <c r="AV32" s="230"/>
      <c r="AW32" s="230"/>
      <c r="AX32" s="230"/>
      <c r="AY32" s="230"/>
      <c r="AZ32" s="230"/>
      <c r="BA32" s="230"/>
      <c r="BB32" s="230"/>
      <c r="BC32" s="230"/>
      <c r="BD32" s="230"/>
      <c r="BE32" s="230"/>
      <c r="BF32" s="230"/>
      <c r="BG32" s="230"/>
      <c r="BH32" s="230"/>
      <c r="BI32" s="230"/>
      <c r="BJ32" s="230"/>
      <c r="BK32" s="230"/>
      <c r="BL32" s="230"/>
      <c r="BM32" s="230"/>
      <c r="BN32" s="230"/>
      <c r="BO32" s="230"/>
      <c r="BP32" s="230"/>
      <c r="BQ32" s="230"/>
      <c r="BR32" s="230"/>
      <c r="BS32" s="230"/>
      <c r="BT32" s="230"/>
      <c r="BU32" s="230"/>
      <c r="BV32" s="230"/>
      <c r="BW32" s="230"/>
      <c r="BX32" s="257"/>
      <c r="BY32" s="230"/>
      <c r="BZ32" s="230"/>
      <c r="CA32" s="230"/>
      <c r="CB32" s="230"/>
      <c r="CC32" s="230"/>
      <c r="CD32" s="230"/>
      <c r="CE32" s="230"/>
      <c r="CF32" s="230"/>
      <c r="CG32" s="230"/>
      <c r="CH32" s="230"/>
      <c r="CI32" s="230"/>
      <c r="CJ32" s="230"/>
      <c r="CK32" s="230"/>
      <c r="CL32" s="230"/>
      <c r="CM32" s="230"/>
      <c r="CN32" s="230"/>
      <c r="CO32" s="263"/>
      <c r="CP32" s="230"/>
      <c r="CQ32" s="202"/>
      <c r="CR32" s="202"/>
      <c r="CS32" s="202"/>
      <c r="CT32" s="202"/>
      <c r="CU32" s="202"/>
      <c r="CV32" s="202"/>
      <c r="CW32" s="202"/>
      <c r="CX32" s="202"/>
      <c r="CY32" s="202"/>
      <c r="CZ32" s="202"/>
      <c r="DA32" s="202"/>
      <c r="DB32" s="202"/>
      <c r="DC32" s="202"/>
      <c r="DD32" s="202"/>
      <c r="DE32" s="202"/>
      <c r="DF32" s="202"/>
      <c r="DG32" s="202"/>
      <c r="DH32" s="202"/>
      <c r="DI32" s="202"/>
      <c r="DJ32" s="202"/>
      <c r="DK32" s="202"/>
      <c r="DL32" s="202"/>
      <c r="DM32" s="202"/>
      <c r="DN32" s="202"/>
      <c r="DO32" s="202"/>
      <c r="DP32" s="202"/>
      <c r="DQ32" s="202"/>
      <c r="DR32" s="202"/>
    </row>
    <row r="33" spans="1:122 16382:16382" s="240" customFormat="1" ht="14.25" customHeight="1" x14ac:dyDescent="0.25">
      <c r="A33" s="216" t="s">
        <v>4</v>
      </c>
      <c r="B33" s="236"/>
      <c r="C33" s="236"/>
      <c r="D33" s="236"/>
      <c r="E33" s="236"/>
      <c r="F33" s="236"/>
      <c r="G33" s="236"/>
      <c r="H33" s="236"/>
      <c r="I33" s="236"/>
      <c r="J33" s="236"/>
      <c r="K33" s="236"/>
      <c r="L33" s="236"/>
      <c r="M33" s="236"/>
      <c r="N33" s="236"/>
      <c r="O33" s="237"/>
      <c r="P33" s="237"/>
      <c r="Q33" s="237"/>
      <c r="R33" s="237"/>
      <c r="S33" s="237"/>
      <c r="T33" s="237"/>
      <c r="U33" s="237"/>
      <c r="V33" s="237"/>
      <c r="W33" s="237"/>
      <c r="X33" s="237"/>
      <c r="Y33" s="237"/>
      <c r="Z33" s="237"/>
      <c r="AA33" s="237"/>
      <c r="AB33" s="237"/>
      <c r="AC33" s="237"/>
      <c r="AD33" s="237"/>
      <c r="AE33" s="237"/>
      <c r="AF33" s="237"/>
      <c r="AG33" s="237"/>
      <c r="AH33" s="237"/>
      <c r="AI33" s="237"/>
      <c r="AJ33" s="237"/>
      <c r="AK33" s="237"/>
      <c r="AL33" s="237"/>
      <c r="AM33" s="237"/>
      <c r="AN33" s="237"/>
      <c r="AO33" s="238"/>
      <c r="AP33" s="238"/>
      <c r="AQ33" s="238"/>
      <c r="AR33" s="238"/>
      <c r="AS33" s="238"/>
      <c r="AT33" s="238"/>
      <c r="AU33" s="238"/>
      <c r="AV33" s="238"/>
      <c r="AW33" s="238"/>
      <c r="AX33" s="238"/>
      <c r="AY33" s="238"/>
      <c r="AZ33" s="238"/>
      <c r="BA33" s="238"/>
      <c r="BB33" s="238"/>
      <c r="BC33" s="238"/>
      <c r="BD33" s="238"/>
      <c r="BE33" s="238"/>
      <c r="BF33" s="265"/>
      <c r="BG33" s="238"/>
      <c r="BH33" s="238"/>
      <c r="BI33" s="238"/>
      <c r="BJ33" s="238"/>
      <c r="BK33" s="238"/>
      <c r="BL33" s="238"/>
      <c r="BM33" s="238"/>
      <c r="BN33" s="238"/>
      <c r="BO33" s="238"/>
      <c r="BP33" s="238"/>
      <c r="BQ33" s="238"/>
      <c r="BR33" s="238"/>
      <c r="BS33" s="238"/>
      <c r="BT33" s="238"/>
      <c r="BU33" s="238"/>
      <c r="BV33" s="265"/>
      <c r="BW33" s="238"/>
      <c r="BX33" s="259"/>
      <c r="BY33" s="265"/>
      <c r="BZ33" s="265"/>
      <c r="CA33" s="265"/>
      <c r="CB33" s="265"/>
      <c r="CC33" s="265"/>
      <c r="CD33" s="265"/>
      <c r="CE33" s="265"/>
      <c r="CF33" s="265"/>
      <c r="CG33" s="265"/>
      <c r="CH33" s="265"/>
      <c r="CI33" s="265"/>
      <c r="CJ33" s="265"/>
      <c r="CK33" s="265"/>
      <c r="CL33" s="265"/>
      <c r="CM33" s="265"/>
      <c r="CN33" s="265"/>
      <c r="CO33" s="266"/>
      <c r="CP33" s="265"/>
      <c r="CQ33" s="239"/>
      <c r="CR33" s="239"/>
      <c r="CS33" s="239"/>
      <c r="CT33" s="239"/>
      <c r="CU33" s="239"/>
      <c r="CV33" s="239"/>
      <c r="CW33" s="239"/>
      <c r="CX33" s="239"/>
      <c r="CY33" s="239"/>
      <c r="CZ33" s="239"/>
      <c r="DA33" s="239"/>
      <c r="DB33" s="239"/>
      <c r="DC33" s="239"/>
      <c r="DD33" s="239"/>
      <c r="DE33" s="239"/>
      <c r="DF33" s="239"/>
      <c r="DG33" s="239"/>
      <c r="DH33" s="239"/>
      <c r="DI33" s="239"/>
      <c r="DJ33" s="239"/>
      <c r="DK33" s="239"/>
      <c r="DL33" s="239"/>
      <c r="DM33" s="239"/>
      <c r="DN33" s="239"/>
      <c r="DO33" s="239"/>
      <c r="DP33" s="239"/>
      <c r="DQ33" s="239"/>
      <c r="DR33" s="239"/>
    </row>
    <row r="34" spans="1:122 16382:16382" s="240" customFormat="1" ht="14.25" customHeight="1" x14ac:dyDescent="0.25">
      <c r="A34" s="249" t="s">
        <v>129</v>
      </c>
      <c r="B34" s="236"/>
      <c r="C34" s="236"/>
      <c r="D34" s="236"/>
      <c r="E34" s="236"/>
      <c r="F34" s="236"/>
      <c r="G34" s="236"/>
      <c r="H34" s="236"/>
      <c r="I34" s="236"/>
      <c r="J34" s="236"/>
      <c r="K34" s="236"/>
      <c r="L34" s="236"/>
      <c r="M34" s="236"/>
      <c r="N34" s="236"/>
      <c r="O34" s="237"/>
      <c r="P34" s="237"/>
      <c r="Q34" s="237"/>
      <c r="R34" s="237"/>
      <c r="S34" s="237"/>
      <c r="T34" s="237"/>
      <c r="U34" s="237"/>
      <c r="V34" s="237"/>
      <c r="W34" s="237"/>
      <c r="X34" s="237"/>
      <c r="Y34" s="237"/>
      <c r="Z34" s="237"/>
      <c r="AA34" s="237"/>
      <c r="AB34" s="237"/>
      <c r="AC34" s="237"/>
      <c r="AD34" s="237"/>
      <c r="AE34" s="237"/>
      <c r="AF34" s="237"/>
      <c r="AG34" s="237"/>
      <c r="AH34" s="237"/>
      <c r="AI34" s="237"/>
      <c r="AJ34" s="237"/>
      <c r="AK34" s="237"/>
      <c r="AL34" s="237"/>
      <c r="AM34" s="237"/>
      <c r="AN34" s="237"/>
      <c r="AO34" s="238"/>
      <c r="AP34" s="238"/>
      <c r="AQ34" s="238"/>
      <c r="AR34" s="238"/>
      <c r="AS34" s="238"/>
      <c r="AT34" s="238"/>
      <c r="AU34" s="238"/>
      <c r="AV34" s="238"/>
      <c r="AW34" s="238"/>
      <c r="AX34" s="238"/>
      <c r="AY34" s="238"/>
      <c r="AZ34" s="238"/>
      <c r="BA34" s="238"/>
      <c r="BB34" s="238"/>
      <c r="BC34" s="238"/>
      <c r="BD34" s="238"/>
      <c r="BE34" s="238"/>
      <c r="BF34" s="238">
        <f>SUM(BF35:BF41)</f>
        <v>25</v>
      </c>
      <c r="BG34" s="238"/>
      <c r="BH34" s="238"/>
      <c r="BI34" s="238"/>
      <c r="BJ34" s="238"/>
      <c r="BK34" s="238"/>
      <c r="BL34" s="238"/>
      <c r="BM34" s="238"/>
      <c r="BN34" s="238"/>
      <c r="BO34" s="238"/>
      <c r="BP34" s="238"/>
      <c r="BQ34" s="238"/>
      <c r="BR34" s="238"/>
      <c r="BS34" s="238"/>
      <c r="BT34" s="238"/>
      <c r="BU34" s="238"/>
      <c r="BV34" s="265"/>
      <c r="BW34" s="238">
        <f>SUM(BW35:BW41)</f>
        <v>26</v>
      </c>
      <c r="BX34" s="238">
        <f t="shared" ref="BX34:CD34" si="1">SUM(BX35:BX41)</f>
        <v>26</v>
      </c>
      <c r="BY34" s="265">
        <f t="shared" si="1"/>
        <v>29</v>
      </c>
      <c r="BZ34" s="265">
        <f t="shared" si="1"/>
        <v>29</v>
      </c>
      <c r="CA34" s="265">
        <f t="shared" si="1"/>
        <v>29</v>
      </c>
      <c r="CB34" s="265">
        <f>+CA34</f>
        <v>29</v>
      </c>
      <c r="CC34" s="265">
        <f t="shared" si="1"/>
        <v>29</v>
      </c>
      <c r="CD34" s="265">
        <f t="shared" si="1"/>
        <v>29</v>
      </c>
      <c r="CE34" s="265">
        <f t="shared" ref="CE34:CL34" si="2">SUM(CE35:CE41)</f>
        <v>29</v>
      </c>
      <c r="CF34" s="265">
        <f t="shared" si="2"/>
        <v>29</v>
      </c>
      <c r="CG34" s="265">
        <f t="shared" si="2"/>
        <v>29</v>
      </c>
      <c r="CH34" s="265">
        <f t="shared" si="2"/>
        <v>29</v>
      </c>
      <c r="CI34" s="265">
        <f t="shared" si="2"/>
        <v>29</v>
      </c>
      <c r="CJ34" s="265">
        <f t="shared" si="2"/>
        <v>29</v>
      </c>
      <c r="CK34" s="265">
        <f t="shared" si="2"/>
        <v>29</v>
      </c>
      <c r="CL34" s="265">
        <f t="shared" si="2"/>
        <v>29</v>
      </c>
      <c r="CM34" s="265"/>
      <c r="CN34" s="265"/>
      <c r="CO34" s="266">
        <f>SUM(CO35:CO41)</f>
        <v>29</v>
      </c>
      <c r="CP34" s="265">
        <f>SUM(CP35:CP41)</f>
        <v>29</v>
      </c>
      <c r="CQ34" s="239"/>
      <c r="CR34" s="239"/>
      <c r="CS34" s="239"/>
      <c r="CT34" s="239"/>
      <c r="CU34" s="239"/>
      <c r="CV34" s="239"/>
      <c r="CW34" s="239"/>
      <c r="CX34" s="239"/>
      <c r="CY34" s="239"/>
      <c r="CZ34" s="239"/>
      <c r="DA34" s="239"/>
      <c r="DB34" s="239"/>
      <c r="DC34" s="239"/>
      <c r="DD34" s="239"/>
      <c r="DE34" s="239"/>
      <c r="DF34" s="239"/>
      <c r="DG34" s="239"/>
      <c r="DH34" s="239"/>
      <c r="DI34" s="239"/>
      <c r="DJ34" s="239"/>
      <c r="DK34" s="239"/>
      <c r="DL34" s="239"/>
      <c r="DM34" s="239"/>
      <c r="DN34" s="239"/>
      <c r="DO34" s="239"/>
      <c r="DP34" s="239"/>
      <c r="DQ34" s="239"/>
      <c r="DR34" s="239"/>
    </row>
    <row r="35" spans="1:122 16382:16382" s="6" customFormat="1" ht="15" customHeight="1" x14ac:dyDescent="0.2">
      <c r="A35" s="245" t="s">
        <v>24</v>
      </c>
      <c r="B35" s="161"/>
      <c r="C35" s="161"/>
      <c r="D35" s="161"/>
      <c r="E35" s="161"/>
      <c r="F35" s="156"/>
      <c r="G35" s="161"/>
      <c r="H35" s="241"/>
      <c r="I35" s="241"/>
      <c r="J35" s="242"/>
      <c r="K35" s="242"/>
      <c r="L35" s="242"/>
      <c r="M35" s="242"/>
      <c r="N35" s="149">
        <f t="shared" ref="N35:N41" si="3">SUM(B35:M35)</f>
        <v>0</v>
      </c>
      <c r="O35" s="149"/>
      <c r="P35" s="161"/>
      <c r="Q35" s="161"/>
      <c r="R35" s="161"/>
      <c r="S35" s="156"/>
      <c r="T35" s="161"/>
      <c r="U35" s="241"/>
      <c r="V35" s="241"/>
      <c r="W35" s="241"/>
      <c r="X35" s="242"/>
      <c r="Y35" s="242"/>
      <c r="Z35" s="242"/>
      <c r="AA35" s="149">
        <f>SUM(O35:Z35)</f>
        <v>0</v>
      </c>
      <c r="AB35" s="149"/>
      <c r="AC35" s="161"/>
      <c r="AD35" s="161"/>
      <c r="AE35" s="161"/>
      <c r="AF35" s="156"/>
      <c r="AG35" s="161"/>
      <c r="AH35" s="241"/>
      <c r="AI35" s="241"/>
      <c r="AJ35" s="242"/>
      <c r="AK35" s="242"/>
      <c r="AL35" s="242"/>
      <c r="AM35" s="242"/>
      <c r="AN35" s="149">
        <f>SUM(AB35:AM35)</f>
        <v>0</v>
      </c>
      <c r="AO35" s="149"/>
      <c r="AP35" s="146"/>
      <c r="AQ35" s="146"/>
      <c r="AR35" s="146"/>
      <c r="AS35" s="151"/>
      <c r="AT35" s="146"/>
      <c r="AU35" s="243"/>
      <c r="AV35" s="243"/>
      <c r="AW35" s="242"/>
      <c r="AX35" s="242"/>
      <c r="AY35" s="242"/>
      <c r="AZ35" s="242"/>
      <c r="BA35" s="149"/>
      <c r="BB35" s="149"/>
      <c r="BC35" s="146"/>
      <c r="BD35" s="146"/>
      <c r="BE35" s="146"/>
      <c r="BF35" s="146">
        <v>2</v>
      </c>
      <c r="BG35" s="146"/>
      <c r="BH35" s="243"/>
      <c r="BI35" s="243"/>
      <c r="BJ35" s="242"/>
      <c r="BK35" s="242"/>
      <c r="BL35" s="242"/>
      <c r="BM35" s="242"/>
      <c r="BN35" s="149"/>
      <c r="BO35" s="149"/>
      <c r="BP35" s="146"/>
      <c r="BQ35" s="146"/>
      <c r="BR35" s="146"/>
      <c r="BS35" s="146"/>
      <c r="BT35" s="146"/>
      <c r="BU35" s="146"/>
      <c r="BV35" s="155"/>
      <c r="BW35" s="146">
        <v>2</v>
      </c>
      <c r="BX35" s="146">
        <v>2</v>
      </c>
      <c r="BY35" s="155">
        <v>2</v>
      </c>
      <c r="BZ35" s="155">
        <v>2</v>
      </c>
      <c r="CA35" s="155">
        <v>2</v>
      </c>
      <c r="CB35" s="155">
        <f>+CA35</f>
        <v>2</v>
      </c>
      <c r="CC35" s="155">
        <v>2</v>
      </c>
      <c r="CD35" s="155">
        <v>2</v>
      </c>
      <c r="CE35" s="155">
        <v>2</v>
      </c>
      <c r="CF35" s="155">
        <v>2</v>
      </c>
      <c r="CG35" s="155">
        <v>2</v>
      </c>
      <c r="CH35" s="155">
        <v>2</v>
      </c>
      <c r="CI35" s="155">
        <v>2</v>
      </c>
      <c r="CJ35" s="155">
        <v>2</v>
      </c>
      <c r="CK35" s="155">
        <v>2</v>
      </c>
      <c r="CL35" s="155">
        <v>2</v>
      </c>
      <c r="CM35" s="155"/>
      <c r="CN35" s="155"/>
      <c r="CO35" s="269">
        <v>2</v>
      </c>
      <c r="CP35" s="155">
        <v>2</v>
      </c>
    </row>
    <row r="36" spans="1:122 16382:16382" s="3" customFormat="1" ht="15" customHeight="1" x14ac:dyDescent="0.2">
      <c r="A36" s="246" t="s">
        <v>119</v>
      </c>
      <c r="B36" s="165"/>
      <c r="C36" s="165"/>
      <c r="D36" s="165"/>
      <c r="E36" s="165"/>
      <c r="F36" s="157"/>
      <c r="G36" s="165"/>
      <c r="H36" s="168"/>
      <c r="I36" s="168"/>
      <c r="J36" s="169"/>
      <c r="K36" s="169"/>
      <c r="L36" s="169"/>
      <c r="M36" s="169"/>
      <c r="N36" s="149"/>
      <c r="O36" s="167"/>
      <c r="P36" s="165"/>
      <c r="Q36" s="165"/>
      <c r="R36" s="165"/>
      <c r="S36" s="157"/>
      <c r="T36" s="165"/>
      <c r="U36" s="168"/>
      <c r="V36" s="168"/>
      <c r="W36" s="168"/>
      <c r="X36" s="169"/>
      <c r="Y36" s="169"/>
      <c r="Z36" s="169"/>
      <c r="AA36" s="149"/>
      <c r="AB36" s="167"/>
      <c r="AC36" s="165"/>
      <c r="AD36" s="165"/>
      <c r="AE36" s="165"/>
      <c r="AF36" s="157"/>
      <c r="AG36" s="165"/>
      <c r="AH36" s="168"/>
      <c r="AI36" s="168"/>
      <c r="AJ36" s="169"/>
      <c r="AK36" s="169"/>
      <c r="AL36" s="169"/>
      <c r="AM36" s="169"/>
      <c r="AN36" s="149"/>
      <c r="AO36" s="167"/>
      <c r="AP36" s="148"/>
      <c r="AQ36" s="148"/>
      <c r="AR36" s="148"/>
      <c r="AS36" s="152"/>
      <c r="AT36" s="148"/>
      <c r="AU36" s="231"/>
      <c r="AV36" s="231"/>
      <c r="AW36" s="169"/>
      <c r="AX36" s="169"/>
      <c r="AY36" s="169"/>
      <c r="AZ36" s="169"/>
      <c r="BA36" s="149"/>
      <c r="BB36" s="167"/>
      <c r="BC36" s="148"/>
      <c r="BD36" s="146"/>
      <c r="BE36" s="148"/>
      <c r="BF36" s="146">
        <v>21</v>
      </c>
      <c r="BG36" s="148"/>
      <c r="BH36" s="231"/>
      <c r="BI36" s="231"/>
      <c r="BJ36" s="169"/>
      <c r="BK36" s="169"/>
      <c r="BL36" s="169"/>
      <c r="BM36" s="169"/>
      <c r="BN36" s="149"/>
      <c r="BO36" s="167"/>
      <c r="BP36" s="148"/>
      <c r="BQ36" s="148">
        <v>170000</v>
      </c>
      <c r="BR36" s="148"/>
      <c r="BS36" s="148"/>
      <c r="BT36" s="148"/>
      <c r="BU36" s="148"/>
      <c r="BV36" s="153"/>
      <c r="BW36" s="148">
        <v>22</v>
      </c>
      <c r="BX36" s="148">
        <v>22</v>
      </c>
      <c r="BY36" s="153">
        <v>25</v>
      </c>
      <c r="BZ36" s="153">
        <v>25</v>
      </c>
      <c r="CA36" s="153">
        <v>25</v>
      </c>
      <c r="CB36" s="153">
        <f t="shared" ref="CB36:CB41" si="4">+CA36</f>
        <v>25</v>
      </c>
      <c r="CC36" s="153">
        <v>25</v>
      </c>
      <c r="CD36" s="153">
        <v>25</v>
      </c>
      <c r="CE36" s="153">
        <v>25</v>
      </c>
      <c r="CF36" s="153">
        <v>25</v>
      </c>
      <c r="CG36" s="153">
        <v>25</v>
      </c>
      <c r="CH36" s="153">
        <v>25</v>
      </c>
      <c r="CI36" s="153">
        <v>25</v>
      </c>
      <c r="CJ36" s="153">
        <v>25</v>
      </c>
      <c r="CK36" s="153">
        <v>25</v>
      </c>
      <c r="CL36" s="153">
        <v>25</v>
      </c>
      <c r="CM36" s="153"/>
      <c r="CN36" s="153"/>
      <c r="CO36" s="270">
        <v>25</v>
      </c>
      <c r="CP36" s="153">
        <v>25</v>
      </c>
    </row>
    <row r="37" spans="1:122 16382:16382" s="3" customFormat="1" ht="15" customHeight="1" x14ac:dyDescent="0.2">
      <c r="A37" s="246" t="s">
        <v>20</v>
      </c>
      <c r="B37" s="165"/>
      <c r="C37" s="165"/>
      <c r="D37" s="165"/>
      <c r="E37" s="165"/>
      <c r="F37" s="157"/>
      <c r="G37" s="165"/>
      <c r="H37" s="168"/>
      <c r="I37" s="168"/>
      <c r="J37" s="169"/>
      <c r="K37" s="169"/>
      <c r="L37" s="169"/>
      <c r="M37" s="169"/>
      <c r="N37" s="149">
        <f t="shared" si="3"/>
        <v>0</v>
      </c>
      <c r="O37" s="167"/>
      <c r="P37" s="165"/>
      <c r="Q37" s="165"/>
      <c r="R37" s="165"/>
      <c r="S37" s="157"/>
      <c r="T37" s="165"/>
      <c r="U37" s="168"/>
      <c r="V37" s="168"/>
      <c r="W37" s="168"/>
      <c r="X37" s="169"/>
      <c r="Y37" s="169"/>
      <c r="Z37" s="169"/>
      <c r="AA37" s="149">
        <f>SUM(O37:Z37)</f>
        <v>0</v>
      </c>
      <c r="AB37" s="167"/>
      <c r="AC37" s="165"/>
      <c r="AD37" s="165"/>
      <c r="AE37" s="165"/>
      <c r="AF37" s="157"/>
      <c r="AG37" s="165"/>
      <c r="AH37" s="168"/>
      <c r="AI37" s="168"/>
      <c r="AJ37" s="169"/>
      <c r="AK37" s="169"/>
      <c r="AL37" s="169"/>
      <c r="AM37" s="169"/>
      <c r="AN37" s="149">
        <f>SUM(AB37:AM37)</f>
        <v>0</v>
      </c>
      <c r="AO37" s="167"/>
      <c r="AP37" s="148"/>
      <c r="AQ37" s="148"/>
      <c r="AR37" s="148"/>
      <c r="AS37" s="152"/>
      <c r="AT37" s="148"/>
      <c r="AU37" s="231"/>
      <c r="AV37" s="231"/>
      <c r="AW37" s="169"/>
      <c r="AX37" s="169"/>
      <c r="AY37" s="169"/>
      <c r="AZ37" s="169"/>
      <c r="BA37" s="149"/>
      <c r="BB37" s="167"/>
      <c r="BC37" s="148"/>
      <c r="BD37" s="146"/>
      <c r="BE37" s="148"/>
      <c r="BF37" s="146">
        <v>1</v>
      </c>
      <c r="BG37" s="148"/>
      <c r="BH37" s="231"/>
      <c r="BI37" s="231"/>
      <c r="BJ37" s="169"/>
      <c r="BK37" s="169"/>
      <c r="BL37" s="169"/>
      <c r="BM37" s="169"/>
      <c r="BN37" s="149"/>
      <c r="BO37" s="167"/>
      <c r="BP37" s="148"/>
      <c r="BQ37" s="148">
        <f>+BQ36/2</f>
        <v>85000</v>
      </c>
      <c r="BR37" s="148"/>
      <c r="BS37" s="148"/>
      <c r="BT37" s="148"/>
      <c r="BU37" s="148"/>
      <c r="BV37" s="153"/>
      <c r="BW37" s="148">
        <v>1</v>
      </c>
      <c r="BX37" s="148">
        <v>1</v>
      </c>
      <c r="BY37" s="153">
        <v>1</v>
      </c>
      <c r="BZ37" s="153">
        <v>1</v>
      </c>
      <c r="CA37" s="153">
        <v>1</v>
      </c>
      <c r="CB37" s="153">
        <f t="shared" si="4"/>
        <v>1</v>
      </c>
      <c r="CC37" s="153">
        <v>1</v>
      </c>
      <c r="CD37" s="153">
        <v>1</v>
      </c>
      <c r="CE37" s="153">
        <v>1</v>
      </c>
      <c r="CF37" s="153">
        <v>1</v>
      </c>
      <c r="CG37" s="153">
        <v>1</v>
      </c>
      <c r="CH37" s="153">
        <v>1</v>
      </c>
      <c r="CI37" s="153">
        <v>1</v>
      </c>
      <c r="CJ37" s="153">
        <v>1</v>
      </c>
      <c r="CK37" s="153">
        <v>1</v>
      </c>
      <c r="CL37" s="153">
        <v>1</v>
      </c>
      <c r="CM37" s="153"/>
      <c r="CN37" s="153"/>
      <c r="CO37" s="270">
        <v>1</v>
      </c>
      <c r="CP37" s="153">
        <v>1</v>
      </c>
    </row>
    <row r="38" spans="1:122 16382:16382" s="3" customFormat="1" ht="15" customHeight="1" x14ac:dyDescent="0.2">
      <c r="A38" s="246" t="s">
        <v>21</v>
      </c>
      <c r="B38" s="165"/>
      <c r="C38" s="165"/>
      <c r="D38" s="165"/>
      <c r="E38" s="165"/>
      <c r="F38" s="157"/>
      <c r="G38" s="165"/>
      <c r="H38" s="168"/>
      <c r="I38" s="168"/>
      <c r="J38" s="169"/>
      <c r="K38" s="169"/>
      <c r="L38" s="169"/>
      <c r="M38" s="169"/>
      <c r="N38" s="149">
        <f t="shared" si="3"/>
        <v>0</v>
      </c>
      <c r="O38" s="167"/>
      <c r="P38" s="165"/>
      <c r="Q38" s="165"/>
      <c r="R38" s="165"/>
      <c r="S38" s="157"/>
      <c r="T38" s="165"/>
      <c r="U38" s="168"/>
      <c r="V38" s="168"/>
      <c r="W38" s="168"/>
      <c r="X38" s="169"/>
      <c r="Y38" s="169"/>
      <c r="Z38" s="169"/>
      <c r="AA38" s="149">
        <f>SUM(O38:Z38)</f>
        <v>0</v>
      </c>
      <c r="AB38" s="167"/>
      <c r="AC38" s="165"/>
      <c r="AD38" s="165"/>
      <c r="AE38" s="165"/>
      <c r="AF38" s="157"/>
      <c r="AG38" s="165"/>
      <c r="AH38" s="168"/>
      <c r="AI38" s="168"/>
      <c r="AJ38" s="169"/>
      <c r="AK38" s="169"/>
      <c r="AL38" s="169"/>
      <c r="AM38" s="169"/>
      <c r="AN38" s="149">
        <f>SUM(AB38:AM38)</f>
        <v>0</v>
      </c>
      <c r="AO38" s="167"/>
      <c r="AP38" s="148"/>
      <c r="AQ38" s="148"/>
      <c r="AR38" s="148"/>
      <c r="AS38" s="152"/>
      <c r="AT38" s="148"/>
      <c r="AU38" s="231"/>
      <c r="AV38" s="231"/>
      <c r="AW38" s="169"/>
      <c r="AX38" s="169"/>
      <c r="AY38" s="169"/>
      <c r="AZ38" s="169"/>
      <c r="BA38" s="149"/>
      <c r="BB38" s="167"/>
      <c r="BC38" s="148"/>
      <c r="BD38" s="146"/>
      <c r="BE38" s="148"/>
      <c r="BF38" s="146">
        <v>0</v>
      </c>
      <c r="BG38" s="148"/>
      <c r="BH38" s="231"/>
      <c r="BI38" s="231"/>
      <c r="BJ38" s="169"/>
      <c r="BK38" s="169"/>
      <c r="BL38" s="169"/>
      <c r="BM38" s="169"/>
      <c r="BN38" s="149"/>
      <c r="BO38" s="167"/>
      <c r="BP38" s="148"/>
      <c r="BQ38" s="148">
        <f>+BQ36+BQ37</f>
        <v>255000</v>
      </c>
      <c r="BR38" s="148"/>
      <c r="BS38" s="148"/>
      <c r="BT38" s="148"/>
      <c r="BU38" s="148"/>
      <c r="BV38" s="153"/>
      <c r="BW38" s="148">
        <v>0</v>
      </c>
      <c r="BX38" s="148">
        <v>0</v>
      </c>
      <c r="BY38" s="153">
        <v>0</v>
      </c>
      <c r="BZ38" s="153">
        <v>0</v>
      </c>
      <c r="CA38" s="153">
        <v>0</v>
      </c>
      <c r="CB38" s="153">
        <f t="shared" si="4"/>
        <v>0</v>
      </c>
      <c r="CC38" s="153">
        <v>0</v>
      </c>
      <c r="CD38" s="153">
        <v>0</v>
      </c>
      <c r="CE38" s="153">
        <v>0</v>
      </c>
      <c r="CF38" s="153">
        <v>0</v>
      </c>
      <c r="CG38" s="153">
        <v>0</v>
      </c>
      <c r="CH38" s="153">
        <v>0</v>
      </c>
      <c r="CI38" s="153">
        <v>0</v>
      </c>
      <c r="CJ38" s="153">
        <v>0</v>
      </c>
      <c r="CK38" s="153">
        <v>0</v>
      </c>
      <c r="CL38" s="153">
        <v>0</v>
      </c>
      <c r="CM38" s="153"/>
      <c r="CN38" s="153"/>
      <c r="CO38" s="270">
        <v>0</v>
      </c>
      <c r="CP38" s="153">
        <v>0</v>
      </c>
    </row>
    <row r="39" spans="1:122 16382:16382" s="3" customFormat="1" ht="15" customHeight="1" x14ac:dyDescent="0.2">
      <c r="A39" s="246" t="s">
        <v>125</v>
      </c>
      <c r="B39" s="165"/>
      <c r="C39" s="165"/>
      <c r="D39" s="165"/>
      <c r="E39" s="165"/>
      <c r="F39" s="157"/>
      <c r="G39" s="165"/>
      <c r="H39" s="168"/>
      <c r="I39" s="168"/>
      <c r="J39" s="169"/>
      <c r="K39" s="169"/>
      <c r="L39" s="169"/>
      <c r="M39" s="169"/>
      <c r="N39" s="149"/>
      <c r="O39" s="167"/>
      <c r="P39" s="165"/>
      <c r="Q39" s="165"/>
      <c r="R39" s="165"/>
      <c r="S39" s="157"/>
      <c r="T39" s="165"/>
      <c r="U39" s="168"/>
      <c r="V39" s="168"/>
      <c r="W39" s="168"/>
      <c r="X39" s="169"/>
      <c r="Y39" s="169"/>
      <c r="Z39" s="169"/>
      <c r="AA39" s="149"/>
      <c r="AB39" s="167"/>
      <c r="AC39" s="165"/>
      <c r="AD39" s="165"/>
      <c r="AE39" s="165"/>
      <c r="AF39" s="157"/>
      <c r="AG39" s="165"/>
      <c r="AH39" s="168"/>
      <c r="AI39" s="168"/>
      <c r="AJ39" s="169"/>
      <c r="AK39" s="169"/>
      <c r="AL39" s="169"/>
      <c r="AM39" s="169"/>
      <c r="AN39" s="149"/>
      <c r="AO39" s="167"/>
      <c r="AP39" s="148"/>
      <c r="AQ39" s="148"/>
      <c r="AR39" s="148"/>
      <c r="AS39" s="152"/>
      <c r="AT39" s="148"/>
      <c r="AU39" s="231"/>
      <c r="AV39" s="231"/>
      <c r="AW39" s="169"/>
      <c r="AX39" s="169"/>
      <c r="AY39" s="169"/>
      <c r="AZ39" s="169"/>
      <c r="BA39" s="149"/>
      <c r="BB39" s="167"/>
      <c r="BC39" s="148"/>
      <c r="BD39" s="146"/>
      <c r="BE39" s="148"/>
      <c r="BF39" s="146">
        <v>0</v>
      </c>
      <c r="BG39" s="148"/>
      <c r="BH39" s="231"/>
      <c r="BI39" s="231"/>
      <c r="BJ39" s="169"/>
      <c r="BK39" s="169"/>
      <c r="BL39" s="169"/>
      <c r="BM39" s="169"/>
      <c r="BN39" s="149"/>
      <c r="BO39" s="167"/>
      <c r="BP39" s="148"/>
      <c r="BQ39" s="148"/>
      <c r="BR39" s="148"/>
      <c r="BS39" s="148"/>
      <c r="BT39" s="148"/>
      <c r="BU39" s="148"/>
      <c r="BV39" s="153"/>
      <c r="BW39" s="148">
        <v>0</v>
      </c>
      <c r="BX39" s="148">
        <v>0</v>
      </c>
      <c r="BY39" s="153">
        <v>0</v>
      </c>
      <c r="BZ39" s="153">
        <v>0</v>
      </c>
      <c r="CA39" s="153">
        <v>0</v>
      </c>
      <c r="CB39" s="153">
        <f t="shared" si="4"/>
        <v>0</v>
      </c>
      <c r="CC39" s="153">
        <v>0</v>
      </c>
      <c r="CD39" s="153">
        <v>0</v>
      </c>
      <c r="CE39" s="153">
        <v>0</v>
      </c>
      <c r="CF39" s="153">
        <v>0</v>
      </c>
      <c r="CG39" s="153">
        <v>0</v>
      </c>
      <c r="CH39" s="153">
        <v>0</v>
      </c>
      <c r="CI39" s="153">
        <v>0</v>
      </c>
      <c r="CJ39" s="153">
        <v>0</v>
      </c>
      <c r="CK39" s="153">
        <v>0</v>
      </c>
      <c r="CL39" s="153">
        <v>0</v>
      </c>
      <c r="CM39" s="153"/>
      <c r="CN39" s="153"/>
      <c r="CO39" s="270">
        <v>0</v>
      </c>
      <c r="CP39" s="153">
        <v>0</v>
      </c>
    </row>
    <row r="40" spans="1:122 16382:16382" s="3" customFormat="1" ht="15" customHeight="1" x14ac:dyDescent="0.2">
      <c r="A40" s="246" t="s">
        <v>22</v>
      </c>
      <c r="B40" s="165"/>
      <c r="C40" s="165"/>
      <c r="D40" s="165"/>
      <c r="E40" s="165"/>
      <c r="F40" s="157"/>
      <c r="G40" s="165"/>
      <c r="H40" s="168"/>
      <c r="I40" s="168"/>
      <c r="J40" s="169"/>
      <c r="K40" s="169"/>
      <c r="L40" s="169"/>
      <c r="M40" s="169"/>
      <c r="N40" s="149">
        <f t="shared" si="3"/>
        <v>0</v>
      </c>
      <c r="O40" s="167"/>
      <c r="P40" s="165"/>
      <c r="Q40" s="165"/>
      <c r="R40" s="165"/>
      <c r="S40" s="157"/>
      <c r="T40" s="165"/>
      <c r="U40" s="168"/>
      <c r="V40" s="168"/>
      <c r="W40" s="168"/>
      <c r="X40" s="169"/>
      <c r="Y40" s="169"/>
      <c r="Z40" s="169"/>
      <c r="AA40" s="149">
        <f>SUM(O40:Z40)</f>
        <v>0</v>
      </c>
      <c r="AB40" s="167"/>
      <c r="AC40" s="165"/>
      <c r="AD40" s="165"/>
      <c r="AE40" s="165"/>
      <c r="AF40" s="157"/>
      <c r="AG40" s="165"/>
      <c r="AH40" s="168"/>
      <c r="AI40" s="168"/>
      <c r="AJ40" s="169"/>
      <c r="AK40" s="169"/>
      <c r="AL40" s="169"/>
      <c r="AM40" s="169"/>
      <c r="AN40" s="149">
        <f>SUM(AB40:AM40)</f>
        <v>0</v>
      </c>
      <c r="AO40" s="167"/>
      <c r="AP40" s="148"/>
      <c r="AQ40" s="148"/>
      <c r="AR40" s="148"/>
      <c r="AS40" s="152"/>
      <c r="AT40" s="148"/>
      <c r="AU40" s="231"/>
      <c r="AV40" s="231"/>
      <c r="AW40" s="169"/>
      <c r="AX40" s="169"/>
      <c r="AY40" s="169"/>
      <c r="AZ40" s="169"/>
      <c r="BA40" s="149"/>
      <c r="BB40" s="167"/>
      <c r="BC40" s="148"/>
      <c r="BD40" s="146"/>
      <c r="BE40" s="148"/>
      <c r="BF40" s="146">
        <v>1</v>
      </c>
      <c r="BG40" s="148"/>
      <c r="BH40" s="231"/>
      <c r="BI40" s="231"/>
      <c r="BJ40" s="169"/>
      <c r="BK40" s="169"/>
      <c r="BL40" s="169"/>
      <c r="BM40" s="169"/>
      <c r="BN40" s="149"/>
      <c r="BO40" s="167"/>
      <c r="BP40" s="148"/>
      <c r="BQ40" s="148"/>
      <c r="BR40" s="148"/>
      <c r="BS40" s="148"/>
      <c r="BT40" s="148"/>
      <c r="BU40" s="148"/>
      <c r="BV40" s="153"/>
      <c r="BW40" s="148">
        <v>1</v>
      </c>
      <c r="BX40" s="148">
        <v>1</v>
      </c>
      <c r="BY40" s="153">
        <v>1</v>
      </c>
      <c r="BZ40" s="153">
        <v>1</v>
      </c>
      <c r="CA40" s="153">
        <v>1</v>
      </c>
      <c r="CB40" s="153">
        <f t="shared" si="4"/>
        <v>1</v>
      </c>
      <c r="CC40" s="153">
        <v>1</v>
      </c>
      <c r="CD40" s="153">
        <v>1</v>
      </c>
      <c r="CE40" s="153">
        <v>1</v>
      </c>
      <c r="CF40" s="153">
        <v>1</v>
      </c>
      <c r="CG40" s="153">
        <v>1</v>
      </c>
      <c r="CH40" s="153">
        <v>1</v>
      </c>
      <c r="CI40" s="153">
        <v>1</v>
      </c>
      <c r="CJ40" s="153">
        <v>1</v>
      </c>
      <c r="CK40" s="153">
        <v>1</v>
      </c>
      <c r="CL40" s="153">
        <v>1</v>
      </c>
      <c r="CM40" s="153"/>
      <c r="CN40" s="153"/>
      <c r="CO40" s="270">
        <v>1</v>
      </c>
      <c r="CP40" s="153">
        <v>1</v>
      </c>
    </row>
    <row r="41" spans="1:122 16382:16382" s="3" customFormat="1" ht="15" customHeight="1" x14ac:dyDescent="0.2">
      <c r="A41" s="246" t="s">
        <v>23</v>
      </c>
      <c r="B41" s="165"/>
      <c r="C41" s="165"/>
      <c r="D41" s="165"/>
      <c r="E41" s="165"/>
      <c r="F41" s="157"/>
      <c r="G41" s="165"/>
      <c r="H41" s="168"/>
      <c r="I41" s="168"/>
      <c r="J41" s="169"/>
      <c r="K41" s="169"/>
      <c r="L41" s="169"/>
      <c r="M41" s="169"/>
      <c r="N41" s="149">
        <f t="shared" si="3"/>
        <v>0</v>
      </c>
      <c r="O41" s="167"/>
      <c r="P41" s="165"/>
      <c r="Q41" s="165"/>
      <c r="R41" s="165"/>
      <c r="S41" s="157"/>
      <c r="T41" s="165"/>
      <c r="U41" s="168"/>
      <c r="V41" s="168"/>
      <c r="W41" s="168"/>
      <c r="X41" s="169"/>
      <c r="Y41" s="169"/>
      <c r="Z41" s="169"/>
      <c r="AA41" s="149">
        <f>SUM(O41:Z41)</f>
        <v>0</v>
      </c>
      <c r="AB41" s="167"/>
      <c r="AC41" s="165"/>
      <c r="AD41" s="165"/>
      <c r="AE41" s="165"/>
      <c r="AF41" s="157"/>
      <c r="AG41" s="165"/>
      <c r="AH41" s="168"/>
      <c r="AI41" s="168"/>
      <c r="AJ41" s="169"/>
      <c r="AK41" s="169"/>
      <c r="AL41" s="169"/>
      <c r="AM41" s="169"/>
      <c r="AN41" s="149">
        <f>SUM(AB41:AM41)</f>
        <v>0</v>
      </c>
      <c r="AO41" s="167"/>
      <c r="AP41" s="148"/>
      <c r="AQ41" s="148"/>
      <c r="AR41" s="148"/>
      <c r="AS41" s="152"/>
      <c r="AT41" s="148"/>
      <c r="AU41" s="231"/>
      <c r="AV41" s="231"/>
      <c r="AW41" s="169"/>
      <c r="AX41" s="169"/>
      <c r="AY41" s="169"/>
      <c r="AZ41" s="169"/>
      <c r="BA41" s="149"/>
      <c r="BB41" s="167"/>
      <c r="BC41" s="148"/>
      <c r="BD41" s="146"/>
      <c r="BE41" s="148"/>
      <c r="BF41" s="146">
        <v>0</v>
      </c>
      <c r="BG41" s="148"/>
      <c r="BH41" s="231"/>
      <c r="BI41" s="231"/>
      <c r="BJ41" s="169"/>
      <c r="BK41" s="169"/>
      <c r="BL41" s="169"/>
      <c r="BM41" s="169"/>
      <c r="BN41" s="149"/>
      <c r="BO41" s="167"/>
      <c r="BP41" s="148"/>
      <c r="BQ41" s="148"/>
      <c r="BR41" s="148"/>
      <c r="BS41" s="148"/>
      <c r="BT41" s="148"/>
      <c r="BU41" s="148"/>
      <c r="BV41" s="153"/>
      <c r="BW41" s="148">
        <v>0</v>
      </c>
      <c r="BX41" s="148">
        <v>0</v>
      </c>
      <c r="BY41" s="153">
        <v>0</v>
      </c>
      <c r="BZ41" s="153">
        <v>0</v>
      </c>
      <c r="CA41" s="153">
        <v>0</v>
      </c>
      <c r="CB41" s="153">
        <f t="shared" si="4"/>
        <v>0</v>
      </c>
      <c r="CC41" s="153">
        <v>0</v>
      </c>
      <c r="CD41" s="153">
        <v>0</v>
      </c>
      <c r="CE41" s="153">
        <v>0</v>
      </c>
      <c r="CF41" s="153">
        <v>0</v>
      </c>
      <c r="CG41" s="153">
        <v>0</v>
      </c>
      <c r="CH41" s="153">
        <v>0</v>
      </c>
      <c r="CI41" s="153">
        <v>0</v>
      </c>
      <c r="CJ41" s="153">
        <v>0</v>
      </c>
      <c r="CK41" s="153">
        <v>0</v>
      </c>
      <c r="CL41" s="153">
        <v>0</v>
      </c>
      <c r="CM41" s="153"/>
      <c r="CN41" s="153"/>
      <c r="CO41" s="270">
        <v>0</v>
      </c>
      <c r="CP41" s="153">
        <v>0</v>
      </c>
    </row>
    <row r="42" spans="1:122 16382:16382" s="240" customFormat="1" ht="14.25" customHeight="1" x14ac:dyDescent="0.25">
      <c r="A42" s="216" t="s">
        <v>5</v>
      </c>
      <c r="B42" s="236"/>
      <c r="C42" s="236"/>
      <c r="D42" s="236"/>
      <c r="E42" s="236"/>
      <c r="F42" s="236"/>
      <c r="G42" s="236"/>
      <c r="H42" s="236"/>
      <c r="I42" s="236"/>
      <c r="J42" s="236"/>
      <c r="K42" s="236"/>
      <c r="L42" s="236"/>
      <c r="M42" s="236"/>
      <c r="N42" s="236"/>
      <c r="O42" s="237"/>
      <c r="P42" s="237"/>
      <c r="Q42" s="237"/>
      <c r="R42" s="237"/>
      <c r="S42" s="237"/>
      <c r="T42" s="237"/>
      <c r="U42" s="237"/>
      <c r="V42" s="237"/>
      <c r="W42" s="237"/>
      <c r="X42" s="237"/>
      <c r="Y42" s="237"/>
      <c r="Z42" s="237"/>
      <c r="AA42" s="237"/>
      <c r="AB42" s="237"/>
      <c r="AC42" s="237"/>
      <c r="AD42" s="237"/>
      <c r="AE42" s="237"/>
      <c r="AF42" s="237"/>
      <c r="AG42" s="237"/>
      <c r="AH42" s="237"/>
      <c r="AI42" s="237"/>
      <c r="AJ42" s="237"/>
      <c r="AK42" s="237"/>
      <c r="AL42" s="237"/>
      <c r="AM42" s="237"/>
      <c r="AN42" s="237"/>
      <c r="AO42" s="238"/>
      <c r="AP42" s="238"/>
      <c r="AQ42" s="238"/>
      <c r="AR42" s="238"/>
      <c r="AS42" s="238"/>
      <c r="AT42" s="238"/>
      <c r="AU42" s="238"/>
      <c r="AV42" s="238"/>
      <c r="AW42" s="238"/>
      <c r="AX42" s="238"/>
      <c r="AY42" s="238"/>
      <c r="AZ42" s="238"/>
      <c r="BA42" s="238"/>
      <c r="BB42" s="238"/>
      <c r="BC42" s="238"/>
      <c r="BD42" s="238"/>
      <c r="BE42" s="238"/>
      <c r="BF42" s="265"/>
      <c r="BG42" s="265"/>
      <c r="BH42" s="265"/>
      <c r="BI42" s="265"/>
      <c r="BJ42" s="265"/>
      <c r="BK42" s="265"/>
      <c r="BL42" s="265"/>
      <c r="BM42" s="265"/>
      <c r="BN42" s="265"/>
      <c r="BO42" s="265"/>
      <c r="BP42" s="265"/>
      <c r="BQ42" s="265"/>
      <c r="BR42" s="265"/>
      <c r="BS42" s="265"/>
      <c r="BT42" s="265"/>
      <c r="BU42" s="265"/>
      <c r="BV42" s="265"/>
      <c r="BW42" s="265"/>
      <c r="BX42" s="259"/>
      <c r="BY42" s="265"/>
      <c r="BZ42" s="265"/>
      <c r="CA42" s="265"/>
      <c r="CB42" s="265"/>
      <c r="CC42" s="265"/>
      <c r="CD42" s="265"/>
      <c r="CE42" s="265"/>
      <c r="CF42" s="265"/>
      <c r="CG42" s="265"/>
      <c r="CH42" s="265"/>
      <c r="CI42" s="265"/>
      <c r="CJ42" s="265"/>
      <c r="CK42" s="265"/>
      <c r="CL42" s="265"/>
      <c r="CM42" s="265"/>
      <c r="CN42" s="265"/>
      <c r="CO42" s="266"/>
      <c r="CP42" s="265"/>
      <c r="CQ42" s="239"/>
      <c r="CR42" s="239"/>
      <c r="CS42" s="239"/>
      <c r="CT42" s="239"/>
      <c r="CU42" s="239"/>
      <c r="CV42" s="239"/>
      <c r="CW42" s="239"/>
      <c r="CX42" s="239"/>
      <c r="CY42" s="239"/>
      <c r="CZ42" s="239"/>
      <c r="DA42" s="239"/>
      <c r="DB42" s="239"/>
      <c r="DC42" s="239"/>
      <c r="DD42" s="239"/>
      <c r="DE42" s="239"/>
      <c r="DF42" s="239"/>
      <c r="DG42" s="239"/>
      <c r="DH42" s="239"/>
      <c r="DI42" s="239"/>
      <c r="DJ42" s="239"/>
      <c r="DK42" s="239"/>
      <c r="DL42" s="239"/>
      <c r="DM42" s="239"/>
      <c r="DN42" s="239"/>
      <c r="DO42" s="239"/>
      <c r="DP42" s="239"/>
      <c r="DQ42" s="239"/>
      <c r="DR42" s="239"/>
      <c r="XFB42" s="248">
        <f>SUM(G42:XFA42)</f>
        <v>0</v>
      </c>
    </row>
    <row r="43" spans="1:122 16382:16382" s="240" customFormat="1" ht="14.25" customHeight="1" x14ac:dyDescent="0.25">
      <c r="A43" s="249" t="s">
        <v>129</v>
      </c>
      <c r="B43" s="236"/>
      <c r="C43" s="236"/>
      <c r="D43" s="236"/>
      <c r="E43" s="236"/>
      <c r="F43" s="236"/>
      <c r="G43" s="236"/>
      <c r="H43" s="236"/>
      <c r="I43" s="236"/>
      <c r="J43" s="236"/>
      <c r="K43" s="236"/>
      <c r="L43" s="236"/>
      <c r="M43" s="236"/>
      <c r="N43" s="236"/>
      <c r="O43" s="237"/>
      <c r="P43" s="237"/>
      <c r="Q43" s="237"/>
      <c r="R43" s="237"/>
      <c r="S43" s="237"/>
      <c r="T43" s="237"/>
      <c r="U43" s="237"/>
      <c r="V43" s="237"/>
      <c r="W43" s="237"/>
      <c r="X43" s="237"/>
      <c r="Y43" s="237"/>
      <c r="Z43" s="237"/>
      <c r="AA43" s="237"/>
      <c r="AB43" s="237"/>
      <c r="AC43" s="237"/>
      <c r="AD43" s="237"/>
      <c r="AE43" s="237"/>
      <c r="AF43" s="237"/>
      <c r="AG43" s="237"/>
      <c r="AH43" s="237"/>
      <c r="AI43" s="237"/>
      <c r="AJ43" s="237"/>
      <c r="AK43" s="237"/>
      <c r="AL43" s="237"/>
      <c r="AM43" s="237"/>
      <c r="AN43" s="237"/>
      <c r="AO43" s="238"/>
      <c r="AP43" s="238"/>
      <c r="AQ43" s="238"/>
      <c r="AR43" s="238"/>
      <c r="AS43" s="238"/>
      <c r="AT43" s="238"/>
      <c r="AU43" s="238"/>
      <c r="AV43" s="238"/>
      <c r="AW43" s="238"/>
      <c r="AX43" s="238"/>
      <c r="AY43" s="238"/>
      <c r="AZ43" s="238"/>
      <c r="BA43" s="238"/>
      <c r="BB43" s="238"/>
      <c r="BC43" s="238"/>
      <c r="BD43" s="238"/>
      <c r="BE43" s="238"/>
      <c r="BF43" s="238">
        <f>SUM(BF44:BF50)</f>
        <v>63</v>
      </c>
      <c r="BG43" s="238"/>
      <c r="BH43" s="238"/>
      <c r="BI43" s="238"/>
      <c r="BJ43" s="238"/>
      <c r="BK43" s="238"/>
      <c r="BL43" s="238"/>
      <c r="BM43" s="238"/>
      <c r="BN43" s="238"/>
      <c r="BO43" s="238"/>
      <c r="BP43" s="238"/>
      <c r="BQ43" s="238"/>
      <c r="BR43" s="238"/>
      <c r="BS43" s="238"/>
      <c r="BT43" s="238"/>
      <c r="BU43" s="238"/>
      <c r="BV43" s="265"/>
      <c r="BW43" s="238">
        <f>SUM(BW44:BW50)</f>
        <v>94</v>
      </c>
      <c r="BX43" s="238">
        <f t="shared" ref="BX43:CD43" si="5">SUM(BX44:BX50)</f>
        <v>0</v>
      </c>
      <c r="BY43" s="265">
        <f t="shared" si="5"/>
        <v>0</v>
      </c>
      <c r="BZ43" s="265">
        <f t="shared" si="5"/>
        <v>0</v>
      </c>
      <c r="CA43" s="265">
        <f t="shared" si="5"/>
        <v>0</v>
      </c>
      <c r="CB43" s="265">
        <f t="shared" si="5"/>
        <v>87</v>
      </c>
      <c r="CC43" s="265">
        <f t="shared" si="5"/>
        <v>87</v>
      </c>
      <c r="CD43" s="265">
        <f t="shared" si="5"/>
        <v>87</v>
      </c>
      <c r="CE43" s="265">
        <f t="shared" ref="CE43:CL43" si="6">SUM(CE44:CE50)</f>
        <v>87</v>
      </c>
      <c r="CF43" s="265">
        <f t="shared" si="6"/>
        <v>87</v>
      </c>
      <c r="CG43" s="265">
        <f t="shared" si="6"/>
        <v>87</v>
      </c>
      <c r="CH43" s="265">
        <f t="shared" si="6"/>
        <v>87</v>
      </c>
      <c r="CI43" s="265">
        <f t="shared" si="6"/>
        <v>87</v>
      </c>
      <c r="CJ43" s="265">
        <f t="shared" si="6"/>
        <v>87</v>
      </c>
      <c r="CK43" s="265">
        <f t="shared" si="6"/>
        <v>87</v>
      </c>
      <c r="CL43" s="265">
        <f t="shared" si="6"/>
        <v>87</v>
      </c>
      <c r="CM43" s="265"/>
      <c r="CN43" s="265"/>
      <c r="CO43" s="266">
        <f>SUM(CO44:CO50)</f>
        <v>0</v>
      </c>
      <c r="CP43" s="265">
        <f>SUM(CP44:CP50)</f>
        <v>0</v>
      </c>
      <c r="CQ43" s="239"/>
      <c r="CR43" s="239"/>
      <c r="CS43" s="239"/>
      <c r="CT43" s="239"/>
      <c r="CU43" s="239"/>
      <c r="CV43" s="239"/>
      <c r="CW43" s="239"/>
      <c r="CX43" s="239"/>
      <c r="CY43" s="239"/>
      <c r="CZ43" s="239"/>
      <c r="DA43" s="239"/>
      <c r="DB43" s="239"/>
      <c r="DC43" s="239"/>
      <c r="DD43" s="239"/>
      <c r="DE43" s="239"/>
      <c r="DF43" s="239"/>
      <c r="DG43" s="239"/>
      <c r="DH43" s="239"/>
      <c r="DI43" s="239"/>
      <c r="DJ43" s="239"/>
      <c r="DK43" s="239"/>
      <c r="DL43" s="239"/>
      <c r="DM43" s="239"/>
      <c r="DN43" s="239"/>
      <c r="DO43" s="239"/>
      <c r="DP43" s="239"/>
      <c r="DQ43" s="239"/>
      <c r="DR43" s="239"/>
      <c r="XFB43" s="248"/>
    </row>
    <row r="44" spans="1:122 16382:16382" s="3" customFormat="1" ht="15" customHeight="1" x14ac:dyDescent="0.2">
      <c r="A44" s="246" t="s">
        <v>24</v>
      </c>
      <c r="B44" s="165"/>
      <c r="C44" s="165"/>
      <c r="D44" s="165"/>
      <c r="E44" s="165"/>
      <c r="F44" s="157"/>
      <c r="G44" s="165"/>
      <c r="H44" s="168"/>
      <c r="I44" s="168"/>
      <c r="J44" s="169"/>
      <c r="K44" s="169"/>
      <c r="L44" s="169"/>
      <c r="M44" s="169"/>
      <c r="N44" s="149">
        <f>SUM(B44:M44)</f>
        <v>0</v>
      </c>
      <c r="O44" s="167"/>
      <c r="P44" s="165"/>
      <c r="Q44" s="165"/>
      <c r="R44" s="165"/>
      <c r="S44" s="157"/>
      <c r="T44" s="165"/>
      <c r="U44" s="168"/>
      <c r="V44" s="168"/>
      <c r="W44" s="168"/>
      <c r="X44" s="169"/>
      <c r="Y44" s="169"/>
      <c r="Z44" s="169"/>
      <c r="AA44" s="149">
        <f>SUM(O44:Z44)</f>
        <v>0</v>
      </c>
      <c r="AB44" s="167"/>
      <c r="AC44" s="165"/>
      <c r="AD44" s="165"/>
      <c r="AE44" s="165"/>
      <c r="AF44" s="157"/>
      <c r="AG44" s="165"/>
      <c r="AH44" s="168"/>
      <c r="AI44" s="168"/>
      <c r="AJ44" s="169"/>
      <c r="AK44" s="169"/>
      <c r="AL44" s="169"/>
      <c r="AM44" s="169"/>
      <c r="AN44" s="149">
        <f>SUM(AB44:AM44)</f>
        <v>0</v>
      </c>
      <c r="AO44" s="167"/>
      <c r="AP44" s="148"/>
      <c r="AQ44" s="148"/>
      <c r="AR44" s="148"/>
      <c r="AS44" s="152"/>
      <c r="AT44" s="148"/>
      <c r="AU44" s="231"/>
      <c r="AV44" s="231"/>
      <c r="AW44" s="169"/>
      <c r="AX44" s="169"/>
      <c r="AY44" s="169"/>
      <c r="AZ44" s="169"/>
      <c r="BA44" s="149"/>
      <c r="BB44" s="167"/>
      <c r="BC44" s="148"/>
      <c r="BD44" s="146"/>
      <c r="BE44" s="148"/>
      <c r="BF44" s="146">
        <v>7</v>
      </c>
      <c r="BG44" s="148"/>
      <c r="BH44" s="231"/>
      <c r="BI44" s="231"/>
      <c r="BJ44" s="169"/>
      <c r="BK44" s="169"/>
      <c r="BL44" s="169"/>
      <c r="BM44" s="169"/>
      <c r="BN44" s="149"/>
      <c r="BO44" s="167"/>
      <c r="BP44" s="148"/>
      <c r="BQ44" s="148"/>
      <c r="BR44" s="148"/>
      <c r="BS44" s="148"/>
      <c r="BT44" s="148"/>
      <c r="BU44" s="148"/>
      <c r="BV44" s="153"/>
      <c r="BW44" s="148">
        <v>7</v>
      </c>
      <c r="BX44" s="260"/>
      <c r="BY44" s="153"/>
      <c r="BZ44" s="153"/>
      <c r="CA44" s="153"/>
      <c r="CB44" s="153">
        <v>5</v>
      </c>
      <c r="CC44" s="153">
        <v>5</v>
      </c>
      <c r="CD44" s="153">
        <v>5</v>
      </c>
      <c r="CE44" s="153">
        <v>5</v>
      </c>
      <c r="CF44" s="153">
        <v>5</v>
      </c>
      <c r="CG44" s="153">
        <v>5</v>
      </c>
      <c r="CH44" s="153">
        <v>5</v>
      </c>
      <c r="CI44" s="153">
        <v>5</v>
      </c>
      <c r="CJ44" s="153">
        <v>5</v>
      </c>
      <c r="CK44" s="153">
        <v>5</v>
      </c>
      <c r="CL44" s="153">
        <v>5</v>
      </c>
      <c r="CM44" s="148"/>
      <c r="CN44" s="148"/>
      <c r="CO44" s="398"/>
      <c r="CP44" s="260"/>
    </row>
    <row r="45" spans="1:122 16382:16382" s="3" customFormat="1" ht="15" customHeight="1" x14ac:dyDescent="0.2">
      <c r="A45" s="246" t="s">
        <v>119</v>
      </c>
      <c r="B45" s="165"/>
      <c r="C45" s="165"/>
      <c r="D45" s="165"/>
      <c r="E45" s="165"/>
      <c r="F45" s="157"/>
      <c r="G45" s="165"/>
      <c r="H45" s="168"/>
      <c r="I45" s="168"/>
      <c r="J45" s="169"/>
      <c r="K45" s="169"/>
      <c r="L45" s="169"/>
      <c r="M45" s="169"/>
      <c r="N45" s="149"/>
      <c r="O45" s="167"/>
      <c r="P45" s="165"/>
      <c r="Q45" s="165"/>
      <c r="R45" s="165"/>
      <c r="S45" s="157"/>
      <c r="T45" s="165"/>
      <c r="U45" s="168"/>
      <c r="V45" s="168"/>
      <c r="W45" s="168"/>
      <c r="X45" s="169"/>
      <c r="Y45" s="169"/>
      <c r="Z45" s="169"/>
      <c r="AA45" s="149"/>
      <c r="AB45" s="167"/>
      <c r="AC45" s="165"/>
      <c r="AD45" s="165"/>
      <c r="AE45" s="165"/>
      <c r="AF45" s="157"/>
      <c r="AG45" s="165"/>
      <c r="AH45" s="168"/>
      <c r="AI45" s="168"/>
      <c r="AJ45" s="169"/>
      <c r="AK45" s="169"/>
      <c r="AL45" s="169"/>
      <c r="AM45" s="169"/>
      <c r="AN45" s="149"/>
      <c r="AO45" s="167"/>
      <c r="AP45" s="148"/>
      <c r="AQ45" s="148"/>
      <c r="AR45" s="148"/>
      <c r="AS45" s="152"/>
      <c r="AT45" s="148"/>
      <c r="AU45" s="231"/>
      <c r="AV45" s="231"/>
      <c r="AW45" s="169"/>
      <c r="AX45" s="169"/>
      <c r="AY45" s="169"/>
      <c r="AZ45" s="169"/>
      <c r="BA45" s="149"/>
      <c r="BB45" s="167"/>
      <c r="BC45" s="148"/>
      <c r="BD45" s="146"/>
      <c r="BE45" s="148"/>
      <c r="BF45" s="146">
        <v>54</v>
      </c>
      <c r="BG45" s="148"/>
      <c r="BH45" s="231"/>
      <c r="BI45" s="231"/>
      <c r="BJ45" s="169"/>
      <c r="BK45" s="169"/>
      <c r="BL45" s="169"/>
      <c r="BM45" s="169"/>
      <c r="BN45" s="149"/>
      <c r="BO45" s="167"/>
      <c r="BP45" s="148"/>
      <c r="BQ45" s="148"/>
      <c r="BR45" s="148"/>
      <c r="BS45" s="148"/>
      <c r="BT45" s="148"/>
      <c r="BU45" s="148"/>
      <c r="BV45" s="153"/>
      <c r="BW45" s="148">
        <v>83</v>
      </c>
      <c r="BX45" s="260"/>
      <c r="BY45" s="153"/>
      <c r="BZ45" s="153"/>
      <c r="CA45" s="153"/>
      <c r="CB45" s="153">
        <v>73</v>
      </c>
      <c r="CC45" s="153">
        <v>73</v>
      </c>
      <c r="CD45" s="153">
        <v>73</v>
      </c>
      <c r="CE45" s="153">
        <v>73</v>
      </c>
      <c r="CF45" s="153">
        <v>73</v>
      </c>
      <c r="CG45" s="153">
        <v>73</v>
      </c>
      <c r="CH45" s="153">
        <v>73</v>
      </c>
      <c r="CI45" s="153">
        <v>73</v>
      </c>
      <c r="CJ45" s="153">
        <v>73</v>
      </c>
      <c r="CK45" s="153">
        <v>73</v>
      </c>
      <c r="CL45" s="153">
        <v>73</v>
      </c>
      <c r="CM45" s="148"/>
      <c r="CN45" s="148"/>
      <c r="CO45" s="398"/>
      <c r="CP45" s="260"/>
    </row>
    <row r="46" spans="1:122 16382:16382" s="3" customFormat="1" ht="15" customHeight="1" x14ac:dyDescent="0.2">
      <c r="A46" s="246" t="s">
        <v>20</v>
      </c>
      <c r="B46" s="165"/>
      <c r="C46" s="165"/>
      <c r="D46" s="165"/>
      <c r="E46" s="165"/>
      <c r="F46" s="157"/>
      <c r="G46" s="165"/>
      <c r="H46" s="168"/>
      <c r="I46" s="168"/>
      <c r="J46" s="169"/>
      <c r="K46" s="169"/>
      <c r="L46" s="169"/>
      <c r="M46" s="169"/>
      <c r="N46" s="149">
        <f>SUM(B46:M46)</f>
        <v>0</v>
      </c>
      <c r="O46" s="167"/>
      <c r="P46" s="165"/>
      <c r="Q46" s="165"/>
      <c r="R46" s="165"/>
      <c r="S46" s="157"/>
      <c r="T46" s="165"/>
      <c r="U46" s="168"/>
      <c r="V46" s="168"/>
      <c r="W46" s="168"/>
      <c r="X46" s="169"/>
      <c r="Y46" s="169"/>
      <c r="Z46" s="169"/>
      <c r="AA46" s="149">
        <f>SUM(O46:Z46)</f>
        <v>0</v>
      </c>
      <c r="AB46" s="167"/>
      <c r="AC46" s="165"/>
      <c r="AD46" s="165"/>
      <c r="AE46" s="165"/>
      <c r="AF46" s="157"/>
      <c r="AG46" s="165"/>
      <c r="AH46" s="168"/>
      <c r="AI46" s="168"/>
      <c r="AJ46" s="169"/>
      <c r="AK46" s="169"/>
      <c r="AL46" s="169"/>
      <c r="AM46" s="169"/>
      <c r="AN46" s="149">
        <f>SUM(AB46:AM46)</f>
        <v>0</v>
      </c>
      <c r="AO46" s="167"/>
      <c r="AP46" s="148"/>
      <c r="AQ46" s="148"/>
      <c r="AR46" s="148"/>
      <c r="AS46" s="152"/>
      <c r="AT46" s="148"/>
      <c r="AU46" s="231"/>
      <c r="AV46" s="231"/>
      <c r="AW46" s="169"/>
      <c r="AX46" s="169"/>
      <c r="AY46" s="169"/>
      <c r="AZ46" s="169"/>
      <c r="BA46" s="149"/>
      <c r="BB46" s="167"/>
      <c r="BC46" s="148"/>
      <c r="BD46" s="146"/>
      <c r="BE46" s="148"/>
      <c r="BF46" s="146">
        <v>0</v>
      </c>
      <c r="BG46" s="148"/>
      <c r="BH46" s="231"/>
      <c r="BI46" s="231"/>
      <c r="BJ46" s="169"/>
      <c r="BK46" s="169"/>
      <c r="BL46" s="169"/>
      <c r="BM46" s="169"/>
      <c r="BN46" s="149"/>
      <c r="BO46" s="167"/>
      <c r="BP46" s="148"/>
      <c r="BQ46" s="148"/>
      <c r="BR46" s="148"/>
      <c r="BS46" s="148"/>
      <c r="BT46" s="148"/>
      <c r="BU46" s="148"/>
      <c r="BV46" s="153"/>
      <c r="BW46" s="148">
        <v>0</v>
      </c>
      <c r="BX46" s="260"/>
      <c r="BY46" s="153"/>
      <c r="BZ46" s="153"/>
      <c r="CA46" s="153"/>
      <c r="CB46" s="153">
        <v>2</v>
      </c>
      <c r="CC46" s="153">
        <v>2</v>
      </c>
      <c r="CD46" s="153">
        <v>2</v>
      </c>
      <c r="CE46" s="153">
        <v>2</v>
      </c>
      <c r="CF46" s="153">
        <v>2</v>
      </c>
      <c r="CG46" s="153">
        <v>2</v>
      </c>
      <c r="CH46" s="153">
        <v>2</v>
      </c>
      <c r="CI46" s="153">
        <v>2</v>
      </c>
      <c r="CJ46" s="153">
        <v>2</v>
      </c>
      <c r="CK46" s="153">
        <v>2</v>
      </c>
      <c r="CL46" s="153">
        <v>2</v>
      </c>
      <c r="CM46" s="148"/>
      <c r="CN46" s="148"/>
      <c r="CO46" s="398"/>
      <c r="CP46" s="260"/>
    </row>
    <row r="47" spans="1:122 16382:16382" s="3" customFormat="1" ht="15" customHeight="1" x14ac:dyDescent="0.2">
      <c r="A47" s="246" t="s">
        <v>21</v>
      </c>
      <c r="B47" s="165"/>
      <c r="C47" s="165"/>
      <c r="D47" s="165"/>
      <c r="E47" s="165"/>
      <c r="F47" s="157"/>
      <c r="G47" s="165"/>
      <c r="H47" s="168"/>
      <c r="I47" s="168"/>
      <c r="J47" s="169"/>
      <c r="K47" s="169"/>
      <c r="L47" s="169"/>
      <c r="M47" s="169"/>
      <c r="N47" s="149">
        <f>SUM(B47:M47)</f>
        <v>0</v>
      </c>
      <c r="O47" s="167"/>
      <c r="P47" s="165"/>
      <c r="Q47" s="165"/>
      <c r="R47" s="165"/>
      <c r="S47" s="157"/>
      <c r="T47" s="165"/>
      <c r="U47" s="168"/>
      <c r="V47" s="168"/>
      <c r="W47" s="168"/>
      <c r="X47" s="169"/>
      <c r="Y47" s="169"/>
      <c r="Z47" s="169"/>
      <c r="AA47" s="149">
        <f>SUM(O47:Z47)</f>
        <v>0</v>
      </c>
      <c r="AB47" s="167"/>
      <c r="AC47" s="165"/>
      <c r="AD47" s="165"/>
      <c r="AE47" s="165"/>
      <c r="AF47" s="157"/>
      <c r="AG47" s="165"/>
      <c r="AH47" s="168"/>
      <c r="AI47" s="168"/>
      <c r="AJ47" s="169"/>
      <c r="AK47" s="169"/>
      <c r="AL47" s="169"/>
      <c r="AM47" s="169"/>
      <c r="AN47" s="149">
        <f>SUM(AB47:AM47)</f>
        <v>0</v>
      </c>
      <c r="AO47" s="167"/>
      <c r="AP47" s="148"/>
      <c r="AQ47" s="148"/>
      <c r="AR47" s="148"/>
      <c r="AS47" s="152"/>
      <c r="AT47" s="148"/>
      <c r="AU47" s="231"/>
      <c r="AV47" s="231"/>
      <c r="AW47" s="169"/>
      <c r="AX47" s="169"/>
      <c r="AY47" s="169"/>
      <c r="AZ47" s="169"/>
      <c r="BA47" s="149"/>
      <c r="BB47" s="167"/>
      <c r="BC47" s="148"/>
      <c r="BD47" s="146"/>
      <c r="BE47" s="148"/>
      <c r="BF47" s="146">
        <v>1</v>
      </c>
      <c r="BG47" s="148"/>
      <c r="BH47" s="231"/>
      <c r="BI47" s="231"/>
      <c r="BJ47" s="169"/>
      <c r="BK47" s="169"/>
      <c r="BL47" s="169"/>
      <c r="BM47" s="169"/>
      <c r="BN47" s="149"/>
      <c r="BO47" s="167"/>
      <c r="BP47" s="148"/>
      <c r="BQ47" s="148"/>
      <c r="BR47" s="148"/>
      <c r="BS47" s="148"/>
      <c r="BT47" s="148"/>
      <c r="BU47" s="148"/>
      <c r="BV47" s="153"/>
      <c r="BW47" s="148">
        <v>1</v>
      </c>
      <c r="BX47" s="260"/>
      <c r="BY47" s="153"/>
      <c r="BZ47" s="153"/>
      <c r="CA47" s="153"/>
      <c r="CB47" s="153">
        <v>1</v>
      </c>
      <c r="CC47" s="153">
        <v>1</v>
      </c>
      <c r="CD47" s="153">
        <v>1</v>
      </c>
      <c r="CE47" s="153">
        <v>1</v>
      </c>
      <c r="CF47" s="153">
        <v>1</v>
      </c>
      <c r="CG47" s="153">
        <v>1</v>
      </c>
      <c r="CH47" s="153">
        <v>1</v>
      </c>
      <c r="CI47" s="153">
        <v>1</v>
      </c>
      <c r="CJ47" s="153">
        <v>1</v>
      </c>
      <c r="CK47" s="153">
        <v>1</v>
      </c>
      <c r="CL47" s="153">
        <v>1</v>
      </c>
      <c r="CM47" s="148"/>
      <c r="CN47" s="148"/>
      <c r="CO47" s="398"/>
      <c r="CP47" s="260"/>
    </row>
    <row r="48" spans="1:122 16382:16382" s="3" customFormat="1" ht="15" customHeight="1" x14ac:dyDescent="0.2">
      <c r="A48" s="246" t="s">
        <v>125</v>
      </c>
      <c r="B48" s="165"/>
      <c r="C48" s="165"/>
      <c r="D48" s="165"/>
      <c r="E48" s="165"/>
      <c r="F48" s="157"/>
      <c r="G48" s="165"/>
      <c r="H48" s="168"/>
      <c r="I48" s="168"/>
      <c r="J48" s="169"/>
      <c r="K48" s="169"/>
      <c r="L48" s="169"/>
      <c r="M48" s="169"/>
      <c r="N48" s="149"/>
      <c r="O48" s="167"/>
      <c r="P48" s="165"/>
      <c r="Q48" s="165"/>
      <c r="R48" s="165"/>
      <c r="S48" s="157"/>
      <c r="T48" s="165"/>
      <c r="U48" s="168"/>
      <c r="V48" s="168"/>
      <c r="W48" s="168"/>
      <c r="X48" s="169"/>
      <c r="Y48" s="169"/>
      <c r="Z48" s="169"/>
      <c r="AA48" s="149"/>
      <c r="AB48" s="167"/>
      <c r="AC48" s="165"/>
      <c r="AD48" s="165"/>
      <c r="AE48" s="165"/>
      <c r="AF48" s="157"/>
      <c r="AG48" s="165"/>
      <c r="AH48" s="168"/>
      <c r="AI48" s="168"/>
      <c r="AJ48" s="169"/>
      <c r="AK48" s="169"/>
      <c r="AL48" s="169"/>
      <c r="AM48" s="169"/>
      <c r="AN48" s="149"/>
      <c r="AO48" s="167"/>
      <c r="AP48" s="148"/>
      <c r="AQ48" s="148"/>
      <c r="AR48" s="148"/>
      <c r="AS48" s="152"/>
      <c r="AT48" s="148"/>
      <c r="AU48" s="231"/>
      <c r="AV48" s="231"/>
      <c r="AW48" s="169"/>
      <c r="AX48" s="169"/>
      <c r="AY48" s="169"/>
      <c r="AZ48" s="169"/>
      <c r="BA48" s="149"/>
      <c r="BB48" s="167"/>
      <c r="BC48" s="148"/>
      <c r="BD48" s="146"/>
      <c r="BE48" s="148"/>
      <c r="BF48" s="146">
        <v>0</v>
      </c>
      <c r="BG48" s="148"/>
      <c r="BH48" s="231"/>
      <c r="BI48" s="231"/>
      <c r="BJ48" s="169"/>
      <c r="BK48" s="169"/>
      <c r="BL48" s="169"/>
      <c r="BM48" s="169"/>
      <c r="BN48" s="149"/>
      <c r="BO48" s="167"/>
      <c r="BP48" s="148"/>
      <c r="BQ48" s="148"/>
      <c r="BR48" s="148"/>
      <c r="BS48" s="148"/>
      <c r="BT48" s="148"/>
      <c r="BU48" s="148"/>
      <c r="BV48" s="153"/>
      <c r="BW48" s="148">
        <v>1</v>
      </c>
      <c r="BX48" s="260"/>
      <c r="BY48" s="153"/>
      <c r="BZ48" s="153"/>
      <c r="CA48" s="153"/>
      <c r="CB48" s="153">
        <v>1</v>
      </c>
      <c r="CC48" s="153">
        <v>1</v>
      </c>
      <c r="CD48" s="153">
        <v>1</v>
      </c>
      <c r="CE48" s="153">
        <v>1</v>
      </c>
      <c r="CF48" s="153">
        <v>1</v>
      </c>
      <c r="CG48" s="153">
        <v>1</v>
      </c>
      <c r="CH48" s="153">
        <v>1</v>
      </c>
      <c r="CI48" s="153">
        <v>1</v>
      </c>
      <c r="CJ48" s="153">
        <v>1</v>
      </c>
      <c r="CK48" s="153">
        <v>1</v>
      </c>
      <c r="CL48" s="153">
        <v>1</v>
      </c>
      <c r="CM48" s="148"/>
      <c r="CN48" s="148"/>
      <c r="CO48" s="398"/>
      <c r="CP48" s="260"/>
    </row>
    <row r="49" spans="1:122" s="3" customFormat="1" ht="15" customHeight="1" x14ac:dyDescent="0.2">
      <c r="A49" s="246" t="s">
        <v>22</v>
      </c>
      <c r="B49" s="165"/>
      <c r="C49" s="165"/>
      <c r="D49" s="165"/>
      <c r="E49" s="165"/>
      <c r="F49" s="157"/>
      <c r="G49" s="165"/>
      <c r="H49" s="168"/>
      <c r="I49" s="168"/>
      <c r="J49" s="169"/>
      <c r="K49" s="169"/>
      <c r="L49" s="169"/>
      <c r="M49" s="169"/>
      <c r="N49" s="149">
        <f>SUM(B49:M49)</f>
        <v>0</v>
      </c>
      <c r="O49" s="167"/>
      <c r="P49" s="165"/>
      <c r="Q49" s="165"/>
      <c r="R49" s="165"/>
      <c r="S49" s="157"/>
      <c r="T49" s="165"/>
      <c r="U49" s="168"/>
      <c r="V49" s="168"/>
      <c r="W49" s="168"/>
      <c r="X49" s="169"/>
      <c r="Y49" s="169"/>
      <c r="Z49" s="169"/>
      <c r="AA49" s="149">
        <f>SUM(O49:Z49)</f>
        <v>0</v>
      </c>
      <c r="AB49" s="167"/>
      <c r="AC49" s="165"/>
      <c r="AD49" s="165"/>
      <c r="AE49" s="165"/>
      <c r="AF49" s="157"/>
      <c r="AG49" s="165"/>
      <c r="AH49" s="168"/>
      <c r="AI49" s="168"/>
      <c r="AJ49" s="169"/>
      <c r="AK49" s="169"/>
      <c r="AL49" s="169"/>
      <c r="AM49" s="169"/>
      <c r="AN49" s="149">
        <f>SUM(AB49:AM49)</f>
        <v>0</v>
      </c>
      <c r="AO49" s="167"/>
      <c r="AP49" s="148"/>
      <c r="AQ49" s="148"/>
      <c r="AR49" s="148"/>
      <c r="AS49" s="152"/>
      <c r="AT49" s="148"/>
      <c r="AU49" s="231"/>
      <c r="AV49" s="231"/>
      <c r="AW49" s="169"/>
      <c r="AX49" s="169"/>
      <c r="AY49" s="169"/>
      <c r="AZ49" s="169"/>
      <c r="BA49" s="149"/>
      <c r="BB49" s="167"/>
      <c r="BC49" s="148"/>
      <c r="BD49" s="146"/>
      <c r="BE49" s="148"/>
      <c r="BF49" s="146">
        <v>1</v>
      </c>
      <c r="BG49" s="148"/>
      <c r="BH49" s="231"/>
      <c r="BI49" s="231"/>
      <c r="BJ49" s="169"/>
      <c r="BK49" s="169"/>
      <c r="BL49" s="169"/>
      <c r="BM49" s="169"/>
      <c r="BN49" s="149"/>
      <c r="BO49" s="167"/>
      <c r="BP49" s="148"/>
      <c r="BQ49" s="148"/>
      <c r="BR49" s="148"/>
      <c r="BS49" s="148"/>
      <c r="BT49" s="148"/>
      <c r="BU49" s="148"/>
      <c r="BV49" s="153"/>
      <c r="BW49" s="148">
        <v>2</v>
      </c>
      <c r="BX49" s="260"/>
      <c r="BY49" s="153"/>
      <c r="BZ49" s="153"/>
      <c r="CA49" s="153"/>
      <c r="CB49" s="153">
        <v>3</v>
      </c>
      <c r="CC49" s="153">
        <v>3</v>
      </c>
      <c r="CD49" s="153">
        <v>3</v>
      </c>
      <c r="CE49" s="153">
        <v>3</v>
      </c>
      <c r="CF49" s="153">
        <v>3</v>
      </c>
      <c r="CG49" s="153">
        <v>3</v>
      </c>
      <c r="CH49" s="153">
        <v>3</v>
      </c>
      <c r="CI49" s="153">
        <v>3</v>
      </c>
      <c r="CJ49" s="153">
        <v>3</v>
      </c>
      <c r="CK49" s="153">
        <v>3</v>
      </c>
      <c r="CL49" s="153">
        <v>3</v>
      </c>
      <c r="CM49" s="148"/>
      <c r="CN49" s="148"/>
      <c r="CO49" s="398"/>
      <c r="CP49" s="260"/>
    </row>
    <row r="50" spans="1:122" s="3" customFormat="1" ht="15" customHeight="1" thickBot="1" x14ac:dyDescent="0.25">
      <c r="A50" s="247" t="s">
        <v>23</v>
      </c>
      <c r="B50" s="218"/>
      <c r="C50" s="218"/>
      <c r="D50" s="218"/>
      <c r="E50" s="218"/>
      <c r="F50" s="219"/>
      <c r="G50" s="218"/>
      <c r="H50" s="220"/>
      <c r="I50" s="220"/>
      <c r="J50" s="221"/>
      <c r="K50" s="221"/>
      <c r="L50" s="221"/>
      <c r="M50" s="221"/>
      <c r="N50" s="189">
        <f>SUM(B50:M50)</f>
        <v>0</v>
      </c>
      <c r="O50" s="222"/>
      <c r="P50" s="218"/>
      <c r="Q50" s="218"/>
      <c r="R50" s="218"/>
      <c r="S50" s="219"/>
      <c r="T50" s="218"/>
      <c r="U50" s="220"/>
      <c r="V50" s="220"/>
      <c r="W50" s="220"/>
      <c r="X50" s="221"/>
      <c r="Y50" s="221"/>
      <c r="Z50" s="221"/>
      <c r="AA50" s="189">
        <f>SUM(O50:Z50)</f>
        <v>0</v>
      </c>
      <c r="AB50" s="222"/>
      <c r="AC50" s="218"/>
      <c r="AD50" s="218"/>
      <c r="AE50" s="218"/>
      <c r="AF50" s="219"/>
      <c r="AG50" s="218"/>
      <c r="AH50" s="220"/>
      <c r="AI50" s="220"/>
      <c r="AJ50" s="221"/>
      <c r="AK50" s="221"/>
      <c r="AL50" s="221"/>
      <c r="AM50" s="221"/>
      <c r="AN50" s="189">
        <f>SUM(AB50:AM50)</f>
        <v>0</v>
      </c>
      <c r="AO50" s="222"/>
      <c r="AP50" s="224"/>
      <c r="AQ50" s="224"/>
      <c r="AR50" s="224"/>
      <c r="AS50" s="232"/>
      <c r="AT50" s="224"/>
      <c r="AU50" s="233"/>
      <c r="AV50" s="233"/>
      <c r="AW50" s="221"/>
      <c r="AX50" s="221"/>
      <c r="AY50" s="221"/>
      <c r="AZ50" s="221"/>
      <c r="BA50" s="189"/>
      <c r="BB50" s="222"/>
      <c r="BC50" s="224"/>
      <c r="BD50" s="223"/>
      <c r="BE50" s="224"/>
      <c r="BF50" s="223">
        <v>0</v>
      </c>
      <c r="BG50" s="224"/>
      <c r="BH50" s="233"/>
      <c r="BI50" s="233"/>
      <c r="BJ50" s="221"/>
      <c r="BK50" s="221"/>
      <c r="BL50" s="221"/>
      <c r="BM50" s="221"/>
      <c r="BN50" s="189"/>
      <c r="BO50" s="222"/>
      <c r="BP50" s="224"/>
      <c r="BQ50" s="224"/>
      <c r="BR50" s="224"/>
      <c r="BS50" s="224"/>
      <c r="BT50" s="224"/>
      <c r="BU50" s="224"/>
      <c r="BV50" s="267"/>
      <c r="BW50" s="224">
        <v>0</v>
      </c>
      <c r="BX50" s="218"/>
      <c r="BY50" s="267"/>
      <c r="BZ50" s="267"/>
      <c r="CA50" s="267"/>
      <c r="CB50" s="267">
        <v>2</v>
      </c>
      <c r="CC50" s="267">
        <v>2</v>
      </c>
      <c r="CD50" s="267">
        <v>2</v>
      </c>
      <c r="CE50" s="267">
        <v>2</v>
      </c>
      <c r="CF50" s="267">
        <v>2</v>
      </c>
      <c r="CG50" s="267">
        <v>2</v>
      </c>
      <c r="CH50" s="267">
        <v>2</v>
      </c>
      <c r="CI50" s="267">
        <v>2</v>
      </c>
      <c r="CJ50" s="267">
        <v>2</v>
      </c>
      <c r="CK50" s="267">
        <v>2</v>
      </c>
      <c r="CL50" s="267">
        <v>2</v>
      </c>
      <c r="CM50" s="224"/>
      <c r="CN50" s="224"/>
      <c r="CO50" s="399"/>
      <c r="CP50" s="218"/>
    </row>
    <row r="51" spans="1:122" s="212" customFormat="1" ht="18" customHeight="1" thickBot="1" x14ac:dyDescent="0.3">
      <c r="A51" s="366" t="s">
        <v>198</v>
      </c>
      <c r="B51" s="362"/>
      <c r="C51" s="362"/>
      <c r="D51" s="362"/>
      <c r="E51" s="362"/>
      <c r="F51" s="362"/>
      <c r="G51" s="363"/>
      <c r="H51" s="363"/>
      <c r="I51" s="364"/>
      <c r="J51" s="364"/>
      <c r="K51" s="364"/>
      <c r="L51" s="364"/>
      <c r="M51" s="364"/>
      <c r="N51" s="364"/>
      <c r="O51" s="362"/>
      <c r="P51" s="362"/>
      <c r="Q51" s="362"/>
      <c r="R51" s="362"/>
      <c r="S51" s="362"/>
      <c r="T51" s="362"/>
      <c r="U51" s="362"/>
      <c r="V51" s="362"/>
      <c r="W51" s="362"/>
      <c r="X51" s="362"/>
      <c r="Y51" s="362"/>
      <c r="Z51" s="362"/>
      <c r="AA51" s="362"/>
      <c r="AB51" s="362"/>
      <c r="AC51" s="362"/>
      <c r="AD51" s="362"/>
      <c r="AE51" s="362"/>
      <c r="AF51" s="362"/>
      <c r="AG51" s="362"/>
      <c r="AH51" s="362"/>
      <c r="AI51" s="362"/>
      <c r="AJ51" s="362"/>
      <c r="AK51" s="362"/>
      <c r="AL51" s="362"/>
      <c r="AM51" s="362"/>
      <c r="AN51" s="362"/>
      <c r="AO51" s="362"/>
      <c r="AP51" s="362"/>
      <c r="AQ51" s="362"/>
      <c r="AR51" s="362"/>
      <c r="AS51" s="362"/>
      <c r="AT51" s="362"/>
      <c r="AU51" s="362"/>
      <c r="AV51" s="362"/>
      <c r="AW51" s="362"/>
      <c r="AX51" s="362"/>
      <c r="AY51" s="362"/>
      <c r="AZ51" s="362"/>
      <c r="BA51" s="362"/>
      <c r="BB51" s="362"/>
      <c r="BC51" s="362"/>
      <c r="BD51" s="362"/>
      <c r="BE51" s="362"/>
      <c r="BF51" s="362"/>
      <c r="BG51" s="362"/>
      <c r="BH51" s="362"/>
      <c r="BI51" s="362"/>
      <c r="BJ51" s="362"/>
      <c r="BK51" s="362"/>
      <c r="BL51" s="362"/>
      <c r="BM51" s="362"/>
      <c r="BN51" s="362"/>
      <c r="BO51" s="362"/>
      <c r="BP51" s="362"/>
      <c r="BQ51" s="362"/>
      <c r="BR51" s="362"/>
      <c r="BS51" s="362"/>
      <c r="BT51" s="362"/>
      <c r="BU51" s="362"/>
      <c r="BV51" s="362"/>
      <c r="BW51" s="362"/>
      <c r="BX51" s="365"/>
      <c r="BY51" s="362"/>
      <c r="BZ51" s="362"/>
      <c r="CA51" s="362"/>
      <c r="CB51" s="362"/>
      <c r="CC51" s="362"/>
      <c r="CD51" s="362"/>
      <c r="CE51" s="362"/>
      <c r="CF51" s="362"/>
      <c r="CG51" s="362"/>
      <c r="CH51" s="362"/>
      <c r="CI51" s="362"/>
      <c r="CJ51" s="362"/>
      <c r="CK51" s="362"/>
      <c r="CL51" s="362"/>
      <c r="CM51" s="210"/>
      <c r="CN51" s="210"/>
      <c r="CO51" s="210"/>
      <c r="CP51" s="253"/>
      <c r="CQ51" s="202"/>
      <c r="CR51" s="202"/>
      <c r="CS51" s="202"/>
      <c r="CT51" s="202"/>
      <c r="CU51" s="202"/>
      <c r="CV51" s="202"/>
      <c r="CW51" s="202"/>
      <c r="CX51" s="202"/>
      <c r="CY51" s="202"/>
      <c r="CZ51" s="202"/>
      <c r="DA51" s="202"/>
      <c r="DB51" s="202"/>
      <c r="DC51" s="202"/>
      <c r="DD51" s="202"/>
      <c r="DE51" s="202"/>
      <c r="DF51" s="202"/>
      <c r="DG51" s="202"/>
      <c r="DH51" s="202"/>
      <c r="DI51" s="202"/>
      <c r="DJ51" s="202"/>
      <c r="DK51" s="202"/>
      <c r="DL51" s="202"/>
      <c r="DM51" s="202"/>
      <c r="DN51" s="202"/>
      <c r="DO51" s="202"/>
      <c r="DP51" s="202"/>
      <c r="DQ51" s="202"/>
      <c r="DR51" s="202"/>
    </row>
    <row r="52" spans="1:122" s="211" customFormat="1" ht="14.25" customHeight="1" x14ac:dyDescent="0.25">
      <c r="A52" s="370" t="s">
        <v>13</v>
      </c>
      <c r="B52" s="209"/>
      <c r="C52" s="209"/>
      <c r="D52" s="209"/>
      <c r="E52" s="209"/>
      <c r="F52" s="209"/>
      <c r="G52" s="209"/>
      <c r="H52" s="209"/>
      <c r="I52" s="209"/>
      <c r="J52" s="209"/>
      <c r="K52" s="209"/>
      <c r="L52" s="209"/>
      <c r="M52" s="209"/>
      <c r="N52" s="206"/>
      <c r="O52" s="207"/>
      <c r="P52" s="207"/>
      <c r="Q52" s="207"/>
      <c r="R52" s="207"/>
      <c r="S52" s="207"/>
      <c r="T52" s="207"/>
      <c r="U52" s="207"/>
      <c r="V52" s="207"/>
      <c r="W52" s="207"/>
      <c r="X52" s="207"/>
      <c r="Y52" s="207"/>
      <c r="Z52" s="207"/>
      <c r="AA52" s="207"/>
      <c r="AB52" s="207"/>
      <c r="AC52" s="207"/>
      <c r="AD52" s="207"/>
      <c r="AE52" s="207"/>
      <c r="AF52" s="207"/>
      <c r="AG52" s="207"/>
      <c r="AH52" s="207"/>
      <c r="AI52" s="207"/>
      <c r="AJ52" s="207"/>
      <c r="AK52" s="207"/>
      <c r="AL52" s="207"/>
      <c r="AM52" s="207"/>
      <c r="AN52" s="207"/>
      <c r="AO52" s="207"/>
      <c r="AP52" s="207"/>
      <c r="AQ52" s="207"/>
      <c r="AR52" s="207"/>
      <c r="AS52" s="207"/>
      <c r="AT52" s="207"/>
      <c r="AU52" s="207"/>
      <c r="AV52" s="207"/>
      <c r="AW52" s="207"/>
      <c r="AX52" s="207"/>
      <c r="AY52" s="207"/>
      <c r="AZ52" s="207"/>
      <c r="BA52" s="207"/>
      <c r="BB52" s="207"/>
      <c r="BC52" s="207"/>
      <c r="BD52" s="207"/>
      <c r="BE52" s="207"/>
      <c r="BF52" s="207"/>
      <c r="BG52" s="207"/>
      <c r="BH52" s="207"/>
      <c r="BI52" s="207"/>
      <c r="BJ52" s="207"/>
      <c r="BK52" s="207"/>
      <c r="BL52" s="207"/>
      <c r="BM52" s="207"/>
      <c r="BN52" s="207"/>
      <c r="BO52" s="207"/>
      <c r="BP52" s="207"/>
      <c r="BQ52" s="207"/>
      <c r="BR52" s="207"/>
      <c r="BS52" s="207"/>
      <c r="BT52" s="207"/>
      <c r="BU52" s="207"/>
      <c r="BV52" s="207"/>
      <c r="BW52" s="207"/>
      <c r="BX52" s="261"/>
      <c r="BY52" s="207"/>
      <c r="BZ52" s="207"/>
      <c r="CA52" s="207"/>
      <c r="CB52" s="207"/>
      <c r="CC52" s="207"/>
      <c r="CD52" s="207"/>
      <c r="CE52" s="207"/>
      <c r="CF52" s="207"/>
      <c r="CG52" s="207"/>
      <c r="CH52" s="207"/>
      <c r="CI52" s="207"/>
      <c r="CJ52" s="207"/>
      <c r="CK52" s="207"/>
      <c r="CL52" s="207"/>
      <c r="CM52" s="207"/>
      <c r="CN52" s="207"/>
      <c r="CO52" s="207"/>
      <c r="CP52" s="252"/>
      <c r="CQ52" s="205"/>
      <c r="CR52" s="205"/>
      <c r="CS52" s="205"/>
      <c r="CT52" s="205"/>
      <c r="CU52" s="205"/>
      <c r="CV52" s="205"/>
      <c r="CW52" s="205"/>
      <c r="CX52" s="205"/>
      <c r="CY52" s="205"/>
      <c r="CZ52" s="205"/>
      <c r="DA52" s="205"/>
      <c r="DB52" s="205"/>
      <c r="DC52" s="205"/>
      <c r="DD52" s="205"/>
      <c r="DE52" s="205"/>
      <c r="DF52" s="205"/>
      <c r="DG52" s="205"/>
      <c r="DH52" s="205"/>
      <c r="DI52" s="205"/>
      <c r="DJ52" s="205"/>
      <c r="DK52" s="205"/>
      <c r="DL52" s="205"/>
      <c r="DM52" s="205"/>
      <c r="DN52" s="205"/>
      <c r="DO52" s="205"/>
      <c r="DP52" s="205"/>
      <c r="DQ52" s="205"/>
      <c r="DR52" s="205"/>
    </row>
    <row r="53" spans="1:122" s="212" customFormat="1" ht="14.25" customHeight="1" x14ac:dyDescent="0.25">
      <c r="A53" s="371" t="s">
        <v>12</v>
      </c>
      <c r="B53" s="379">
        <f>SUM(B4:B29)</f>
        <v>842.97500000000002</v>
      </c>
      <c r="C53" s="379">
        <f t="shared" ref="C53:BN53" si="7">SUM(C4:C29)</f>
        <v>9956.6551849999996</v>
      </c>
      <c r="D53" s="379">
        <f t="shared" si="7"/>
        <v>40537.581999999995</v>
      </c>
      <c r="E53" s="379">
        <f t="shared" si="7"/>
        <v>93238.0285</v>
      </c>
      <c r="F53" s="379">
        <f t="shared" si="7"/>
        <v>144575.240685</v>
      </c>
      <c r="G53" s="379">
        <f t="shared" si="7"/>
        <v>92302.510000000009</v>
      </c>
      <c r="H53" s="379">
        <f t="shared" si="7"/>
        <v>105328.64945</v>
      </c>
      <c r="I53" s="379">
        <f t="shared" si="7"/>
        <v>115562.42379999999</v>
      </c>
      <c r="J53" s="379">
        <f t="shared" si="7"/>
        <v>313193.58325000003</v>
      </c>
      <c r="K53" s="379">
        <f t="shared" si="7"/>
        <v>126434.20000000001</v>
      </c>
      <c r="L53" s="379">
        <f t="shared" si="7"/>
        <v>142734.01</v>
      </c>
      <c r="M53" s="379">
        <f t="shared" si="7"/>
        <v>132267.4</v>
      </c>
      <c r="N53" s="379">
        <f t="shared" si="7"/>
        <v>401435.61</v>
      </c>
      <c r="O53" s="379">
        <f t="shared" si="7"/>
        <v>126097.9755</v>
      </c>
      <c r="P53" s="379">
        <f t="shared" si="7"/>
        <v>144568.10019999999</v>
      </c>
      <c r="Q53" s="379">
        <f t="shared" si="7"/>
        <v>124096.6017</v>
      </c>
      <c r="R53" s="379">
        <f t="shared" si="7"/>
        <v>394762.67740000004</v>
      </c>
      <c r="S53" s="379">
        <f t="shared" si="7"/>
        <v>137150.03</v>
      </c>
      <c r="T53" s="379">
        <f t="shared" si="7"/>
        <v>130019.95186</v>
      </c>
      <c r="U53" s="379">
        <f t="shared" si="7"/>
        <v>196133.809259</v>
      </c>
      <c r="V53" s="379">
        <f t="shared" si="7"/>
        <v>463303.791119</v>
      </c>
      <c r="W53" s="379">
        <f t="shared" si="7"/>
        <v>1572695.6617690001</v>
      </c>
      <c r="X53" s="379">
        <f t="shared" si="7"/>
        <v>1717270.902454</v>
      </c>
      <c r="Y53" s="379">
        <f t="shared" si="7"/>
        <v>140204.425257</v>
      </c>
      <c r="Z53" s="379">
        <f t="shared" si="7"/>
        <v>149640.16060199999</v>
      </c>
      <c r="AA53" s="379">
        <f t="shared" si="7"/>
        <v>191898.73114299998</v>
      </c>
      <c r="AB53" s="379">
        <f t="shared" si="7"/>
        <v>481743.317002</v>
      </c>
      <c r="AC53" s="379">
        <f t="shared" si="7"/>
        <v>162865.18113799999</v>
      </c>
      <c r="AD53" s="379">
        <f t="shared" si="7"/>
        <v>202185.92268399999</v>
      </c>
      <c r="AE53" s="379">
        <f t="shared" si="7"/>
        <v>165004.84553799999</v>
      </c>
      <c r="AF53" s="379">
        <f t="shared" si="7"/>
        <v>530055.94935999997</v>
      </c>
      <c r="AG53" s="379">
        <f t="shared" si="7"/>
        <v>186193.986844</v>
      </c>
      <c r="AH53" s="379">
        <f t="shared" si="7"/>
        <v>197975.44250800001</v>
      </c>
      <c r="AI53" s="379">
        <f t="shared" si="7"/>
        <v>178160.41548900001</v>
      </c>
      <c r="AJ53" s="379">
        <f t="shared" si="7"/>
        <v>562329.84484100004</v>
      </c>
      <c r="AK53" s="379">
        <f t="shared" si="7"/>
        <v>187999.49699999997</v>
      </c>
      <c r="AL53" s="379">
        <f t="shared" si="7"/>
        <v>169766.44175900001</v>
      </c>
      <c r="AM53" s="379">
        <f t="shared" si="7"/>
        <v>247648.74750300002</v>
      </c>
      <c r="AN53" s="379">
        <f t="shared" si="7"/>
        <v>605414.686262</v>
      </c>
      <c r="AO53" s="379">
        <f t="shared" si="7"/>
        <v>2179543.7974650003</v>
      </c>
      <c r="AP53" s="379">
        <f t="shared" si="7"/>
        <v>172313.702685</v>
      </c>
      <c r="AQ53" s="379">
        <f t="shared" si="7"/>
        <v>173711.22146</v>
      </c>
      <c r="AR53" s="379">
        <f t="shared" si="7"/>
        <v>203335.52384100002</v>
      </c>
      <c r="AS53" s="379">
        <f t="shared" si="7"/>
        <v>549360.44798599998</v>
      </c>
      <c r="AT53" s="379">
        <f t="shared" si="7"/>
        <v>195955.61582099998</v>
      </c>
      <c r="AU53" s="379">
        <f t="shared" si="7"/>
        <v>232381.53335999997</v>
      </c>
      <c r="AV53" s="379">
        <f t="shared" si="7"/>
        <v>173670.39167700001</v>
      </c>
      <c r="AW53" s="379">
        <f t="shared" si="7"/>
        <v>602007.54085799993</v>
      </c>
      <c r="AX53" s="379">
        <f t="shared" si="7"/>
        <v>214893.82103300001</v>
      </c>
      <c r="AY53" s="379">
        <f t="shared" si="7"/>
        <v>224997.15411100001</v>
      </c>
      <c r="AZ53" s="379">
        <f t="shared" si="7"/>
        <v>193660.538409</v>
      </c>
      <c r="BA53" s="379">
        <f t="shared" si="7"/>
        <v>633551.51355300006</v>
      </c>
      <c r="BB53" s="379">
        <f t="shared" si="7"/>
        <v>207203.469101</v>
      </c>
      <c r="BC53" s="379">
        <f t="shared" si="7"/>
        <v>177452.75997300001</v>
      </c>
      <c r="BD53" s="379">
        <f t="shared" si="7"/>
        <v>278112.91049600003</v>
      </c>
      <c r="BE53" s="379">
        <f t="shared" si="7"/>
        <v>662769.13957</v>
      </c>
      <c r="BF53" s="379">
        <f t="shared" si="7"/>
        <v>2447688.641967</v>
      </c>
      <c r="BG53" s="379">
        <f t="shared" si="7"/>
        <v>196316.867727</v>
      </c>
      <c r="BH53" s="379">
        <f t="shared" si="7"/>
        <v>190575.63290499998</v>
      </c>
      <c r="BI53" s="379">
        <f t="shared" si="7"/>
        <v>234276.40572100002</v>
      </c>
      <c r="BJ53" s="379">
        <f t="shared" si="7"/>
        <v>621168.90635299997</v>
      </c>
      <c r="BK53" s="379">
        <f t="shared" si="7"/>
        <v>238146.49588900001</v>
      </c>
      <c r="BL53" s="379">
        <f t="shared" si="7"/>
        <v>250482.37552500001</v>
      </c>
      <c r="BM53" s="379">
        <f t="shared" si="7"/>
        <v>214320.57012399999</v>
      </c>
      <c r="BN53" s="379">
        <f t="shared" si="7"/>
        <v>702949.44153800001</v>
      </c>
      <c r="BO53" s="379">
        <f t="shared" ref="BO53:BV53" si="8">SUM(BO4:BO29)</f>
        <v>266908.14102799998</v>
      </c>
      <c r="BP53" s="379">
        <f t="shared" si="8"/>
        <v>258256.06444599997</v>
      </c>
      <c r="BQ53" s="379">
        <f t="shared" si="8"/>
        <v>233508.563142</v>
      </c>
      <c r="BR53" s="379">
        <f t="shared" si="8"/>
        <v>758672.76861599996</v>
      </c>
      <c r="BS53" s="379">
        <f t="shared" si="8"/>
        <v>265268.06711900001</v>
      </c>
      <c r="BT53" s="379">
        <f t="shared" si="8"/>
        <v>230269.61091300001</v>
      </c>
      <c r="BU53" s="379">
        <f t="shared" si="8"/>
        <v>351809.05287599994</v>
      </c>
      <c r="BV53" s="379">
        <f t="shared" si="8"/>
        <v>847346.73090800003</v>
      </c>
      <c r="BW53" s="379">
        <f>SUM(BW4:BW29)</f>
        <v>2930137.8474150002</v>
      </c>
      <c r="BX53" s="379"/>
      <c r="BY53" s="379">
        <f>SUM(BY4:BY30)</f>
        <v>213446.40756200001</v>
      </c>
      <c r="BZ53" s="379">
        <f t="shared" ref="BZ53:CK53" si="9">SUM(BZ4:BZ30)</f>
        <v>241601.51732900002</v>
      </c>
      <c r="CA53" s="379">
        <f t="shared" si="9"/>
        <v>307882.11001800001</v>
      </c>
      <c r="CB53" s="379">
        <f t="shared" si="9"/>
        <v>762930.03490899992</v>
      </c>
      <c r="CC53" s="379">
        <f t="shared" si="9"/>
        <v>273200.93283199996</v>
      </c>
      <c r="CD53" s="379">
        <f t="shared" si="9"/>
        <v>380732.54018399998</v>
      </c>
      <c r="CE53" s="379">
        <f t="shared" si="9"/>
        <v>276553.93608600006</v>
      </c>
      <c r="CF53" s="379">
        <f t="shared" si="9"/>
        <v>930487.40910200006</v>
      </c>
      <c r="CG53" s="379">
        <f t="shared" si="9"/>
        <v>330759.80777199997</v>
      </c>
      <c r="CH53" s="379">
        <f t="shared" si="9"/>
        <v>339721.352694</v>
      </c>
      <c r="CI53" s="379">
        <f t="shared" si="9"/>
        <v>323720.200022</v>
      </c>
      <c r="CJ53" s="379">
        <f t="shared" si="9"/>
        <v>994201.36048800009</v>
      </c>
      <c r="CK53" s="379">
        <f t="shared" si="9"/>
        <v>341313.04867599998</v>
      </c>
      <c r="CL53" s="379">
        <f>SUM(CL4:CL30)</f>
        <v>339181.37308599998</v>
      </c>
      <c r="CM53" s="379">
        <f t="shared" ref="CM53:CR53" si="10">SUM(CM4:CM30)</f>
        <v>0</v>
      </c>
      <c r="CN53" s="379">
        <f t="shared" si="10"/>
        <v>0</v>
      </c>
      <c r="CO53" s="379" t="e">
        <f t="shared" si="10"/>
        <v>#VALUE!</v>
      </c>
      <c r="CP53" s="379">
        <f t="shared" si="10"/>
        <v>318000407.07877403</v>
      </c>
      <c r="CQ53" s="379">
        <f t="shared" si="10"/>
        <v>0</v>
      </c>
      <c r="CR53" s="379">
        <f t="shared" si="10"/>
        <v>0</v>
      </c>
      <c r="CS53" s="202"/>
      <c r="CT53" s="202"/>
      <c r="CU53" s="202"/>
      <c r="CV53" s="202"/>
      <c r="CW53" s="202"/>
      <c r="CX53" s="202"/>
      <c r="CY53" s="202"/>
      <c r="CZ53" s="202"/>
      <c r="DA53" s="202"/>
      <c r="DB53" s="202"/>
      <c r="DC53" s="202"/>
      <c r="DD53" s="202"/>
      <c r="DE53" s="202"/>
      <c r="DF53" s="202"/>
      <c r="DG53" s="202"/>
      <c r="DH53" s="202"/>
      <c r="DI53" s="202"/>
      <c r="DJ53" s="202"/>
      <c r="DK53" s="202"/>
      <c r="DL53" s="202"/>
      <c r="DM53" s="202"/>
      <c r="DN53" s="202"/>
      <c r="DO53" s="202"/>
      <c r="DP53" s="202"/>
      <c r="DQ53" s="202"/>
      <c r="DR53" s="202"/>
    </row>
    <row r="54" spans="1:122" s="212" customFormat="1" ht="14.25" customHeight="1" x14ac:dyDescent="0.25">
      <c r="A54" s="371" t="s">
        <v>16</v>
      </c>
      <c r="B54" s="379">
        <f>+[4]Tabelas!D41</f>
        <v>842.97500000000002</v>
      </c>
      <c r="C54" s="379">
        <f>+[4]Tabelas!E41</f>
        <v>9956.6551849999996</v>
      </c>
      <c r="D54" s="379">
        <f>+[4]Tabelas!F41</f>
        <v>40537.582000000002</v>
      </c>
      <c r="E54" s="379">
        <f>+[4]Tabelas!G41</f>
        <v>93238.0285</v>
      </c>
      <c r="F54" s="379">
        <f>+[4]Tabelas!H41</f>
        <v>144575.240685</v>
      </c>
      <c r="G54" s="379">
        <f>+[4]Tabelas!I41</f>
        <v>92302.51</v>
      </c>
      <c r="H54" s="379">
        <f>+[4]Tabelas!J41</f>
        <v>105328.64945</v>
      </c>
      <c r="I54" s="379">
        <f>+[4]Tabelas!K41</f>
        <v>115562.4238</v>
      </c>
      <c r="J54" s="379">
        <f>+[4]Tabelas!L41</f>
        <v>313193.58325000003</v>
      </c>
      <c r="K54" s="379">
        <f>+[4]Tabelas!M41</f>
        <v>126434.2</v>
      </c>
      <c r="L54" s="379">
        <f>+[4]Tabelas!N41</f>
        <v>142734.01</v>
      </c>
      <c r="M54" s="379">
        <f>+[4]Tabelas!O41</f>
        <v>132267.4</v>
      </c>
      <c r="N54" s="379">
        <f>+[4]Tabelas!P41</f>
        <v>401435.61</v>
      </c>
      <c r="O54" s="379">
        <f>+[4]Tabelas!Q41</f>
        <v>126097.9755</v>
      </c>
      <c r="P54" s="379">
        <f>+[4]Tabelas!R41</f>
        <v>144568.10019999999</v>
      </c>
      <c r="Q54" s="379">
        <f>+[4]Tabelas!S41</f>
        <v>124096.6017</v>
      </c>
      <c r="R54" s="379">
        <f>+[4]Tabelas!T41</f>
        <v>394762.67739999999</v>
      </c>
      <c r="S54" s="379">
        <f>+[4]Tabelas!U41</f>
        <v>137150.03</v>
      </c>
      <c r="T54" s="379">
        <f>+[4]Tabelas!V41</f>
        <v>130019.95186</v>
      </c>
      <c r="U54" s="379">
        <f>+[4]Tabelas!W41</f>
        <v>196133.809259</v>
      </c>
      <c r="V54" s="379">
        <f>+[4]Tabelas!X41</f>
        <v>463303.791119</v>
      </c>
      <c r="W54" s="379">
        <f>+[4]Tabelas!Y41</f>
        <v>1572695.6617689999</v>
      </c>
      <c r="X54" s="379">
        <f>+[4]Tabelas!Z41</f>
        <v>1717270.902454</v>
      </c>
      <c r="Y54" s="379">
        <f>+[4]Tabelas!AA41</f>
        <v>140204.425257</v>
      </c>
      <c r="Z54" s="379">
        <f>+[4]Tabelas!AB41</f>
        <v>149640.16060199999</v>
      </c>
      <c r="AA54" s="379">
        <f>+[4]Tabelas!AC41</f>
        <v>191898.73114300001</v>
      </c>
      <c r="AB54" s="379">
        <f>+[4]Tabelas!AD41</f>
        <v>481743.317002</v>
      </c>
      <c r="AC54" s="379">
        <f>+[4]Tabelas!AE41</f>
        <v>162865.18113799999</v>
      </c>
      <c r="AD54" s="379">
        <f>+[4]Tabelas!AF41</f>
        <v>202185.92268399999</v>
      </c>
      <c r="AE54" s="379">
        <f>+[4]Tabelas!AG41</f>
        <v>165004.84553799999</v>
      </c>
      <c r="AF54" s="379">
        <f>+[4]Tabelas!AH41</f>
        <v>530055.94935999997</v>
      </c>
      <c r="AG54" s="379">
        <f>+[4]Tabelas!AI41</f>
        <v>186193.986844</v>
      </c>
      <c r="AH54" s="379">
        <f>+[4]Tabelas!AJ41</f>
        <v>197975.44250800001</v>
      </c>
      <c r="AI54" s="379">
        <f>+[4]Tabelas!AK41</f>
        <v>178160.41548900001</v>
      </c>
      <c r="AJ54" s="379">
        <f>+[4]Tabelas!AL41</f>
        <v>562329.84484100004</v>
      </c>
      <c r="AK54" s="379">
        <f>+[4]Tabelas!AM41</f>
        <v>187999.497</v>
      </c>
      <c r="AL54" s="379">
        <f>+[4]Tabelas!AN41</f>
        <v>169766.44175900001</v>
      </c>
      <c r="AM54" s="379">
        <f>+[4]Tabelas!AO41</f>
        <v>247648.74750299999</v>
      </c>
      <c r="AN54" s="379">
        <f>+[4]Tabelas!AP41</f>
        <v>605414.686262</v>
      </c>
      <c r="AO54" s="379">
        <f>+[4]Tabelas!AQ41</f>
        <v>2179543.7974649998</v>
      </c>
      <c r="AP54" s="379">
        <f>+[4]Tabelas!AR41</f>
        <v>172313.702685</v>
      </c>
      <c r="AQ54" s="379">
        <f>+[4]Tabelas!AS41</f>
        <v>173711.22146</v>
      </c>
      <c r="AR54" s="379">
        <f>+[4]Tabelas!AT41</f>
        <v>203335.52384099999</v>
      </c>
      <c r="AS54" s="379">
        <f>+[4]Tabelas!AU41</f>
        <v>549360.44798599998</v>
      </c>
      <c r="AT54" s="379">
        <f>+[4]Tabelas!AV41</f>
        <v>195955.61582100001</v>
      </c>
      <c r="AU54" s="379">
        <f>+[4]Tabelas!AW41</f>
        <v>232381.53336</v>
      </c>
      <c r="AV54" s="379">
        <f>+[4]Tabelas!AX41</f>
        <v>173670.39167700001</v>
      </c>
      <c r="AW54" s="379">
        <f>+[4]Tabelas!AY41</f>
        <v>602007.54085800005</v>
      </c>
      <c r="AX54" s="379">
        <f>+[4]Tabelas!AZ41</f>
        <v>214893.82103300001</v>
      </c>
      <c r="AY54" s="379">
        <f>+[4]Tabelas!BA41</f>
        <v>224997.15411100001</v>
      </c>
      <c r="AZ54" s="379">
        <f>+[4]Tabelas!BB41</f>
        <v>193660.538409</v>
      </c>
      <c r="BA54" s="379">
        <f>+[4]Tabelas!BC41</f>
        <v>633551.51355300006</v>
      </c>
      <c r="BB54" s="379">
        <f>+[4]Tabelas!BD41</f>
        <v>207203.469101</v>
      </c>
      <c r="BC54" s="379">
        <f>+[4]Tabelas!BE41</f>
        <v>177452.75997300001</v>
      </c>
      <c r="BD54" s="379">
        <f>+[4]Tabelas!BF41</f>
        <v>278112.91049599997</v>
      </c>
      <c r="BE54" s="379">
        <f>+[4]Tabelas!BG41</f>
        <v>662769.13957</v>
      </c>
      <c r="BF54" s="379">
        <f>+[4]Tabelas!BH41</f>
        <v>2447688.641967</v>
      </c>
      <c r="BG54" s="379">
        <f>+[4]Tabelas!BI41</f>
        <v>196316.867727</v>
      </c>
      <c r="BH54" s="379">
        <f>+[4]Tabelas!BJ41</f>
        <v>190575.63290500001</v>
      </c>
      <c r="BI54" s="379">
        <f>+[4]Tabelas!BK41</f>
        <v>234276.40572099999</v>
      </c>
      <c r="BJ54" s="379">
        <f>+[4]Tabelas!BL41</f>
        <v>621168.90635299997</v>
      </c>
      <c r="BK54" s="379">
        <f>+[4]Tabelas!BM41</f>
        <v>238146.49588900001</v>
      </c>
      <c r="BL54" s="379">
        <f>+[4]Tabelas!BN41</f>
        <v>250482.37552500001</v>
      </c>
      <c r="BM54" s="379">
        <f>+[4]Tabelas!BO41</f>
        <v>214320.57012399999</v>
      </c>
      <c r="BN54" s="379">
        <f>+[4]Tabelas!BP41</f>
        <v>702949.44153800001</v>
      </c>
      <c r="BO54" s="379">
        <f>+[4]Tabelas!BQ41</f>
        <v>266908.14102799998</v>
      </c>
      <c r="BP54" s="379">
        <f>+[4]Tabelas!BR41</f>
        <v>258256.064446</v>
      </c>
      <c r="BQ54" s="379">
        <f>+[4]Tabelas!BS41</f>
        <v>233508.563142</v>
      </c>
      <c r="BR54" s="379">
        <f>+[4]Tabelas!BT41</f>
        <v>758672.76861599996</v>
      </c>
      <c r="BS54" s="379">
        <f>+[4]Tabelas!BU41</f>
        <v>265268.06711900001</v>
      </c>
      <c r="BT54" s="379">
        <f>+[4]Tabelas!BV41</f>
        <v>230269.61091300001</v>
      </c>
      <c r="BU54" s="379">
        <f>+[4]Tabelas!BW41</f>
        <v>351809.052876</v>
      </c>
      <c r="BV54" s="379">
        <f>+[4]Tabelas!BX41</f>
        <v>847346.73090800003</v>
      </c>
      <c r="BW54" s="379">
        <f>+[4]Tabelas!BY41</f>
        <v>2930137.8474150002</v>
      </c>
      <c r="BX54" s="379"/>
      <c r="BY54" s="379">
        <f>+'Operações SPAUT'!C31+'operações 2016_ números'!C36+'operações 2016_ Valores'!C38</f>
        <v>213446.40756200001</v>
      </c>
      <c r="BZ54" s="379">
        <f>+'Operações SPAUT'!D31+'operações 2016_ números'!D36+'operações 2016_ Valores'!D38</f>
        <v>241601.51732899999</v>
      </c>
      <c r="CA54" s="379">
        <f>+'Operações SPAUT'!E31+'operações 2016_ números'!E36+'operações 2016_ Valores'!E38</f>
        <v>307882.11001800001</v>
      </c>
      <c r="CB54" s="379">
        <f>+'Operações SPAUT'!F31+'operações 2016_ números'!F36+'operações 2016_ Valores'!F38</f>
        <v>762930.03490900004</v>
      </c>
      <c r="CC54" s="379">
        <f>+'Operações SPAUT'!G31+'operações 2016_ números'!G36+'operações 2016_ Valores'!G38</f>
        <v>273200.93283200002</v>
      </c>
      <c r="CD54" s="379">
        <f>+'Operações SPAUT'!H31+'operações 2016_ números'!H36+'operações 2016_ Valores'!H38</f>
        <v>380732.54018399998</v>
      </c>
      <c r="CE54" s="379">
        <f>+'Operações SPAUT'!I31+'operações 2016_ números'!I36+'operações 2016_ Valores'!I38</f>
        <v>276553.936086</v>
      </c>
      <c r="CF54" s="379">
        <f>+'Operações SPAUT'!J31+'operações 2016_ números'!J36+'operações 2016_ Valores'!J38</f>
        <v>930487.40910200006</v>
      </c>
      <c r="CG54" s="379">
        <f>+'Operações SPAUT'!K31+'operações 2016_ números'!K36+'operações 2016_ Valores'!K38</f>
        <v>330759.80777199997</v>
      </c>
      <c r="CH54" s="379">
        <f>+'Operações SPAUT'!L31+'operações 2016_ números'!L36+'operações 2016_ Valores'!L38</f>
        <v>339721.352694</v>
      </c>
      <c r="CI54" s="379">
        <f>+'Operações SPAUT'!M31+'operações 2016_ números'!M36+'operações 2016_ Valores'!M38</f>
        <v>323720.200022</v>
      </c>
      <c r="CJ54" s="379">
        <f>+'Operações SPAUT'!N31+'operações 2016_ números'!N36+'operações 2016_ Valores'!N38</f>
        <v>994201.36048799998</v>
      </c>
      <c r="CK54" s="379">
        <f>+'Operações SPAUT'!O31+'operações 2016_ números'!O36+'operações 2016_ Valores'!O38</f>
        <v>341313.04867599998</v>
      </c>
      <c r="CL54" s="379">
        <f>+'Operações SPAUT'!P31+'operações 2016_ números'!P36+'operações 2016_ Valores'!P38</f>
        <v>339181.37308599998</v>
      </c>
      <c r="CM54" s="208"/>
      <c r="CN54" s="208"/>
      <c r="CO54" s="208"/>
      <c r="CP54" s="250"/>
      <c r="CQ54" s="202"/>
      <c r="CR54" s="202"/>
      <c r="CS54" s="202"/>
      <c r="CT54" s="202"/>
      <c r="CU54" s="202"/>
      <c r="CV54" s="202"/>
      <c r="CW54" s="202"/>
      <c r="CX54" s="202"/>
      <c r="CY54" s="202"/>
      <c r="CZ54" s="202"/>
      <c r="DA54" s="202"/>
      <c r="DB54" s="202"/>
      <c r="DC54" s="202"/>
      <c r="DD54" s="202"/>
      <c r="DE54" s="202"/>
      <c r="DF54" s="202"/>
      <c r="DG54" s="202"/>
      <c r="DH54" s="202"/>
      <c r="DI54" s="202"/>
      <c r="DJ54" s="202"/>
      <c r="DK54" s="202"/>
      <c r="DL54" s="202"/>
      <c r="DM54" s="202"/>
      <c r="DN54" s="202"/>
      <c r="DO54" s="202"/>
      <c r="DP54" s="202"/>
      <c r="DQ54" s="202"/>
      <c r="DR54" s="202"/>
    </row>
    <row r="55" spans="1:122" s="212" customFormat="1" ht="14.25" customHeight="1" x14ac:dyDescent="0.25">
      <c r="A55" s="213" t="s">
        <v>120</v>
      </c>
      <c r="B55" s="381">
        <f t="shared" ref="B55:W55" si="11">+B53-B54</f>
        <v>0</v>
      </c>
      <c r="C55" s="381">
        <f t="shared" si="11"/>
        <v>0</v>
      </c>
      <c r="D55" s="381">
        <f t="shared" si="11"/>
        <v>0</v>
      </c>
      <c r="E55" s="381">
        <f t="shared" si="11"/>
        <v>0</v>
      </c>
      <c r="F55" s="381">
        <f t="shared" si="11"/>
        <v>0</v>
      </c>
      <c r="G55" s="381">
        <f t="shared" si="11"/>
        <v>0</v>
      </c>
      <c r="H55" s="381">
        <f t="shared" si="11"/>
        <v>0</v>
      </c>
      <c r="I55" s="381">
        <f t="shared" si="11"/>
        <v>0</v>
      </c>
      <c r="J55" s="381">
        <f t="shared" si="11"/>
        <v>0</v>
      </c>
      <c r="K55" s="381">
        <f t="shared" si="11"/>
        <v>0</v>
      </c>
      <c r="L55" s="381">
        <f t="shared" si="11"/>
        <v>0</v>
      </c>
      <c r="M55" s="381">
        <f t="shared" si="11"/>
        <v>0</v>
      </c>
      <c r="N55" s="381">
        <f t="shared" si="11"/>
        <v>0</v>
      </c>
      <c r="O55" s="381">
        <f t="shared" si="11"/>
        <v>0</v>
      </c>
      <c r="P55" s="381">
        <f t="shared" si="11"/>
        <v>0</v>
      </c>
      <c r="Q55" s="381">
        <f t="shared" si="11"/>
        <v>0</v>
      </c>
      <c r="R55" s="381">
        <f t="shared" si="11"/>
        <v>0</v>
      </c>
      <c r="S55" s="381">
        <f t="shared" si="11"/>
        <v>0</v>
      </c>
      <c r="T55" s="381">
        <f t="shared" si="11"/>
        <v>0</v>
      </c>
      <c r="U55" s="381">
        <f t="shared" si="11"/>
        <v>0</v>
      </c>
      <c r="V55" s="381">
        <f t="shared" si="11"/>
        <v>0</v>
      </c>
      <c r="W55" s="382">
        <f t="shared" si="11"/>
        <v>0</v>
      </c>
      <c r="X55" s="382">
        <f t="shared" ref="X55:AM55" si="12">+X53-X54</f>
        <v>0</v>
      </c>
      <c r="Y55" s="382">
        <f t="shared" si="12"/>
        <v>0</v>
      </c>
      <c r="Z55" s="382">
        <f t="shared" si="12"/>
        <v>0</v>
      </c>
      <c r="AA55" s="382">
        <f t="shared" si="12"/>
        <v>0</v>
      </c>
      <c r="AB55" s="382">
        <f t="shared" si="12"/>
        <v>0</v>
      </c>
      <c r="AC55" s="382">
        <f t="shared" si="12"/>
        <v>0</v>
      </c>
      <c r="AD55" s="382">
        <f t="shared" si="12"/>
        <v>0</v>
      </c>
      <c r="AE55" s="382">
        <f t="shared" si="12"/>
        <v>0</v>
      </c>
      <c r="AF55" s="382">
        <f t="shared" si="12"/>
        <v>0</v>
      </c>
      <c r="AG55" s="382">
        <f t="shared" si="12"/>
        <v>0</v>
      </c>
      <c r="AH55" s="382">
        <f t="shared" si="12"/>
        <v>0</v>
      </c>
      <c r="AI55" s="382">
        <f t="shared" si="12"/>
        <v>0</v>
      </c>
      <c r="AJ55" s="382">
        <f t="shared" si="12"/>
        <v>0</v>
      </c>
      <c r="AK55" s="382">
        <f t="shared" si="12"/>
        <v>0</v>
      </c>
      <c r="AL55" s="382">
        <f t="shared" si="12"/>
        <v>0</v>
      </c>
      <c r="AM55" s="382">
        <f t="shared" si="12"/>
        <v>0</v>
      </c>
      <c r="AN55" s="382"/>
      <c r="AO55" s="382">
        <f t="shared" ref="AO55:BM55" si="13">+AO53-AO54</f>
        <v>0</v>
      </c>
      <c r="AP55" s="382">
        <f t="shared" si="13"/>
        <v>0</v>
      </c>
      <c r="AQ55" s="382">
        <f t="shared" si="13"/>
        <v>0</v>
      </c>
      <c r="AR55" s="382">
        <f t="shared" si="13"/>
        <v>0</v>
      </c>
      <c r="AS55" s="382">
        <f t="shared" si="13"/>
        <v>0</v>
      </c>
      <c r="AT55" s="382">
        <f t="shared" si="13"/>
        <v>0</v>
      </c>
      <c r="AU55" s="382">
        <f t="shared" si="13"/>
        <v>0</v>
      </c>
      <c r="AV55" s="382">
        <f t="shared" si="13"/>
        <v>0</v>
      </c>
      <c r="AW55" s="382">
        <f t="shared" si="13"/>
        <v>0</v>
      </c>
      <c r="AX55" s="382">
        <f t="shared" si="13"/>
        <v>0</v>
      </c>
      <c r="AY55" s="382">
        <f t="shared" si="13"/>
        <v>0</v>
      </c>
      <c r="AZ55" s="382">
        <f t="shared" si="13"/>
        <v>0</v>
      </c>
      <c r="BA55" s="382">
        <f t="shared" si="13"/>
        <v>0</v>
      </c>
      <c r="BB55" s="382">
        <f t="shared" si="13"/>
        <v>0</v>
      </c>
      <c r="BC55" s="382">
        <f t="shared" si="13"/>
        <v>0</v>
      </c>
      <c r="BD55" s="382">
        <f t="shared" si="13"/>
        <v>0</v>
      </c>
      <c r="BE55" s="382">
        <f t="shared" si="13"/>
        <v>0</v>
      </c>
      <c r="BF55" s="382">
        <f t="shared" si="13"/>
        <v>0</v>
      </c>
      <c r="BG55" s="382">
        <f t="shared" si="13"/>
        <v>0</v>
      </c>
      <c r="BH55" s="382">
        <f t="shared" si="13"/>
        <v>0</v>
      </c>
      <c r="BI55" s="382">
        <f t="shared" si="13"/>
        <v>0</v>
      </c>
      <c r="BJ55" s="382">
        <f t="shared" si="13"/>
        <v>0</v>
      </c>
      <c r="BK55" s="382">
        <f t="shared" si="13"/>
        <v>0</v>
      </c>
      <c r="BL55" s="382">
        <f t="shared" si="13"/>
        <v>0</v>
      </c>
      <c r="BM55" s="382">
        <f t="shared" si="13"/>
        <v>0</v>
      </c>
      <c r="BN55" s="382">
        <f t="shared" ref="BN55:BV55" si="14">+BN53-BN54</f>
        <v>0</v>
      </c>
      <c r="BO55" s="382">
        <f t="shared" si="14"/>
        <v>0</v>
      </c>
      <c r="BP55" s="382">
        <f t="shared" si="14"/>
        <v>0</v>
      </c>
      <c r="BQ55" s="382">
        <f t="shared" si="14"/>
        <v>0</v>
      </c>
      <c r="BR55" s="382">
        <f t="shared" si="14"/>
        <v>0</v>
      </c>
      <c r="BS55" s="382">
        <f t="shared" si="14"/>
        <v>0</v>
      </c>
      <c r="BT55" s="382">
        <f t="shared" si="14"/>
        <v>0</v>
      </c>
      <c r="BU55" s="382">
        <f t="shared" si="14"/>
        <v>0</v>
      </c>
      <c r="BV55" s="382">
        <f t="shared" si="14"/>
        <v>0</v>
      </c>
      <c r="BW55" s="382">
        <f>+BW53-BW54</f>
        <v>0</v>
      </c>
      <c r="BX55" s="382"/>
      <c r="BY55" s="382">
        <f>+BY53-BY54</f>
        <v>0</v>
      </c>
      <c r="BZ55" s="382">
        <f t="shared" ref="BZ55:CI55" si="15">+BZ53-BZ54</f>
        <v>0</v>
      </c>
      <c r="CA55" s="382">
        <f t="shared" si="15"/>
        <v>0</v>
      </c>
      <c r="CB55" s="382">
        <f t="shared" si="15"/>
        <v>0</v>
      </c>
      <c r="CC55" s="382">
        <f t="shared" si="15"/>
        <v>0</v>
      </c>
      <c r="CD55" s="382">
        <f t="shared" si="15"/>
        <v>0</v>
      </c>
      <c r="CE55" s="382">
        <f t="shared" si="15"/>
        <v>0</v>
      </c>
      <c r="CF55" s="382">
        <f t="shared" si="15"/>
        <v>0</v>
      </c>
      <c r="CG55" s="382">
        <f t="shared" si="15"/>
        <v>0</v>
      </c>
      <c r="CH55" s="382">
        <f t="shared" si="15"/>
        <v>0</v>
      </c>
      <c r="CI55" s="382">
        <f t="shared" si="15"/>
        <v>0</v>
      </c>
      <c r="CJ55" s="382">
        <f>+CJ53-CJ54</f>
        <v>0</v>
      </c>
      <c r="CK55" s="382">
        <f>+CK53-CK54</f>
        <v>0</v>
      </c>
      <c r="CL55" s="382">
        <f>+CL53-CL54</f>
        <v>0</v>
      </c>
      <c r="CM55" s="208"/>
      <c r="CN55" s="208"/>
      <c r="CO55" s="208"/>
      <c r="CP55" s="250"/>
      <c r="CQ55" s="202"/>
      <c r="CR55" s="202"/>
      <c r="CS55" s="202"/>
      <c r="CT55" s="202"/>
      <c r="CU55" s="202"/>
      <c r="CV55" s="202"/>
      <c r="CW55" s="202"/>
      <c r="CX55" s="202"/>
      <c r="CY55" s="202"/>
      <c r="CZ55" s="202"/>
      <c r="DA55" s="202"/>
      <c r="DB55" s="202"/>
      <c r="DC55" s="202"/>
      <c r="DD55" s="202"/>
      <c r="DE55" s="202"/>
      <c r="DF55" s="202"/>
      <c r="DG55" s="202"/>
      <c r="DH55" s="202"/>
      <c r="DI55" s="202"/>
      <c r="DJ55" s="202"/>
      <c r="DK55" s="202"/>
      <c r="DL55" s="202"/>
      <c r="DM55" s="202"/>
      <c r="DN55" s="202"/>
      <c r="DO55" s="202"/>
      <c r="DP55" s="202"/>
      <c r="DQ55" s="202"/>
      <c r="DR55" s="202"/>
    </row>
    <row r="56" spans="1:122" s="212" customFormat="1" ht="14.25" customHeight="1" x14ac:dyDescent="0.25">
      <c r="A56" s="213" t="s">
        <v>121</v>
      </c>
      <c r="B56" s="208"/>
      <c r="C56" s="208"/>
      <c r="D56" s="208"/>
      <c r="E56" s="208"/>
      <c r="F56" s="208"/>
      <c r="G56" s="199"/>
      <c r="H56" s="199"/>
      <c r="I56" s="199"/>
      <c r="J56" s="199"/>
      <c r="K56" s="199"/>
      <c r="L56" s="199"/>
      <c r="M56" s="199"/>
      <c r="N56" s="199"/>
      <c r="O56" s="208"/>
      <c r="P56" s="208"/>
      <c r="Q56" s="208"/>
      <c r="R56" s="208"/>
      <c r="S56" s="208"/>
      <c r="T56" s="208"/>
      <c r="U56" s="208"/>
      <c r="V56" s="208"/>
      <c r="W56" s="208"/>
      <c r="X56" s="208"/>
      <c r="Y56" s="208"/>
      <c r="Z56" s="208"/>
      <c r="AA56" s="208"/>
      <c r="AB56" s="208"/>
      <c r="AC56" s="208"/>
      <c r="AD56" s="208"/>
      <c r="AE56" s="208"/>
      <c r="AF56" s="208"/>
      <c r="AG56" s="208"/>
      <c r="AH56" s="208"/>
      <c r="AI56" s="208"/>
      <c r="AJ56" s="208"/>
      <c r="AK56" s="208"/>
      <c r="AL56" s="208"/>
      <c r="AM56" s="208"/>
      <c r="AN56" s="208"/>
      <c r="AO56" s="208"/>
      <c r="AP56" s="208"/>
      <c r="AQ56" s="208"/>
      <c r="AR56" s="208"/>
      <c r="AS56" s="208"/>
      <c r="AT56" s="208"/>
      <c r="AU56" s="208"/>
      <c r="AV56" s="208"/>
      <c r="AW56" s="208"/>
      <c r="AX56" s="208"/>
      <c r="AY56" s="208"/>
      <c r="AZ56" s="208"/>
      <c r="BA56" s="208"/>
      <c r="BB56" s="208"/>
      <c r="BC56" s="208"/>
      <c r="BD56" s="208"/>
      <c r="BE56" s="208"/>
      <c r="BF56" s="208"/>
      <c r="BG56" s="208"/>
      <c r="BH56" s="208"/>
      <c r="BI56" s="208"/>
      <c r="BJ56" s="208"/>
      <c r="BK56" s="208"/>
      <c r="BL56" s="208"/>
      <c r="BM56" s="208"/>
      <c r="BN56" s="208"/>
      <c r="BO56" s="208"/>
      <c r="BP56" s="208"/>
      <c r="BQ56" s="208"/>
      <c r="BR56" s="208"/>
      <c r="BS56" s="208"/>
      <c r="BT56" s="208"/>
      <c r="BU56" s="208"/>
      <c r="BV56" s="208"/>
      <c r="BW56" s="208"/>
      <c r="BX56" s="251"/>
      <c r="BY56" s="208"/>
      <c r="BZ56" s="208"/>
      <c r="CA56" s="208"/>
      <c r="CB56" s="208"/>
      <c r="CC56" s="208"/>
      <c r="CD56" s="208"/>
      <c r="CE56" s="208"/>
      <c r="CF56" s="208"/>
      <c r="CG56" s="208"/>
      <c r="CH56" s="208"/>
      <c r="CI56" s="208"/>
      <c r="CJ56" s="208"/>
      <c r="CK56" s="208"/>
      <c r="CL56" s="208"/>
      <c r="CM56" s="208"/>
      <c r="CN56" s="208"/>
      <c r="CO56" s="208"/>
      <c r="CP56" s="250"/>
      <c r="CQ56" s="202"/>
      <c r="CR56" s="202"/>
      <c r="CS56" s="202"/>
      <c r="CT56" s="202"/>
      <c r="CU56" s="202"/>
      <c r="CV56" s="202"/>
      <c r="CW56" s="202"/>
      <c r="CX56" s="202"/>
      <c r="CY56" s="202"/>
      <c r="CZ56" s="202"/>
      <c r="DA56" s="202"/>
      <c r="DB56" s="202"/>
      <c r="DC56" s="202"/>
      <c r="DD56" s="202"/>
      <c r="DE56" s="202"/>
      <c r="DF56" s="202"/>
      <c r="DG56" s="202"/>
      <c r="DH56" s="202"/>
      <c r="DI56" s="202"/>
      <c r="DJ56" s="202"/>
      <c r="DK56" s="202"/>
      <c r="DL56" s="202"/>
      <c r="DM56" s="202"/>
      <c r="DN56" s="202"/>
      <c r="DO56" s="202"/>
      <c r="DP56" s="202"/>
      <c r="DQ56" s="202"/>
      <c r="DR56" s="202"/>
    </row>
    <row r="57" spans="1:122" s="212" customFormat="1" ht="14.25" customHeight="1" thickBot="1" x14ac:dyDescent="0.3">
      <c r="A57" s="213" t="s">
        <v>122</v>
      </c>
      <c r="B57" s="208"/>
      <c r="C57" s="208"/>
      <c r="D57" s="208"/>
      <c r="E57" s="208"/>
      <c r="F57" s="208"/>
      <c r="G57" s="251"/>
      <c r="H57" s="251"/>
      <c r="I57" s="251"/>
      <c r="J57" s="251"/>
      <c r="K57" s="251"/>
      <c r="L57" s="251"/>
      <c r="M57" s="251"/>
      <c r="N57" s="208"/>
      <c r="O57" s="208"/>
      <c r="P57" s="208"/>
      <c r="Q57" s="208"/>
      <c r="R57" s="208"/>
      <c r="S57" s="208"/>
      <c r="T57" s="208"/>
      <c r="U57" s="208"/>
      <c r="V57" s="208"/>
      <c r="W57" s="208"/>
      <c r="X57" s="208"/>
      <c r="Y57" s="208"/>
      <c r="Z57" s="208"/>
      <c r="AA57" s="208"/>
      <c r="AB57" s="208"/>
      <c r="AC57" s="208"/>
      <c r="AD57" s="208"/>
      <c r="AE57" s="208"/>
      <c r="AF57" s="208"/>
      <c r="AG57" s="208"/>
      <c r="AH57" s="208"/>
      <c r="AI57" s="208"/>
      <c r="AJ57" s="208"/>
      <c r="AK57" s="208"/>
      <c r="AL57" s="208"/>
      <c r="AM57" s="208"/>
      <c r="AN57" s="208"/>
      <c r="AO57" s="208"/>
      <c r="AP57" s="208"/>
      <c r="AQ57" s="208"/>
      <c r="AR57" s="208"/>
      <c r="AS57" s="208"/>
      <c r="AT57" s="208"/>
      <c r="AU57" s="208"/>
      <c r="AV57" s="208"/>
      <c r="AW57" s="208"/>
      <c r="AX57" s="208"/>
      <c r="AY57" s="208"/>
      <c r="AZ57" s="208"/>
      <c r="BA57" s="208"/>
      <c r="BB57" s="208"/>
      <c r="BC57" s="208"/>
      <c r="BD57" s="208"/>
      <c r="BE57" s="208"/>
      <c r="BF57" s="208"/>
      <c r="BG57" s="208"/>
      <c r="BH57" s="208"/>
      <c r="BI57" s="208"/>
      <c r="BJ57" s="208"/>
      <c r="BK57" s="208"/>
      <c r="BL57" s="208"/>
      <c r="BM57" s="208"/>
      <c r="BN57" s="208"/>
      <c r="BO57" s="208"/>
      <c r="BP57" s="208"/>
      <c r="BQ57" s="208"/>
      <c r="BR57" s="208"/>
      <c r="BS57" s="208"/>
      <c r="BT57" s="208"/>
      <c r="BU57" s="208"/>
      <c r="BV57" s="208"/>
      <c r="BW57" s="208"/>
      <c r="BX57" s="251"/>
      <c r="BY57" s="208"/>
      <c r="BZ57" s="208"/>
      <c r="CA57" s="208"/>
      <c r="CB57" s="208"/>
      <c r="CC57" s="208"/>
      <c r="CD57" s="208"/>
      <c r="CE57" s="208"/>
      <c r="CF57" s="208"/>
      <c r="CG57" s="208"/>
      <c r="CH57" s="208"/>
      <c r="CI57" s="208"/>
      <c r="CJ57" s="208"/>
      <c r="CK57" s="208"/>
      <c r="CL57" s="208"/>
      <c r="CM57" s="210"/>
      <c r="CN57" s="210"/>
      <c r="CO57" s="210"/>
      <c r="CP57" s="253"/>
      <c r="CQ57" s="202"/>
      <c r="CR57" s="202"/>
      <c r="CS57" s="202"/>
      <c r="CT57" s="202"/>
      <c r="CU57" s="202"/>
      <c r="CV57" s="202"/>
      <c r="CW57" s="202"/>
      <c r="CX57" s="202"/>
      <c r="CY57" s="202"/>
      <c r="CZ57" s="202"/>
      <c r="DA57" s="202"/>
      <c r="DB57" s="202"/>
      <c r="DC57" s="202"/>
      <c r="DD57" s="202"/>
      <c r="DE57" s="202"/>
      <c r="DF57" s="202"/>
      <c r="DG57" s="202"/>
      <c r="DH57" s="202"/>
      <c r="DI57" s="202"/>
      <c r="DJ57" s="202"/>
      <c r="DK57" s="202"/>
      <c r="DL57" s="202"/>
      <c r="DM57" s="202"/>
      <c r="DN57" s="202"/>
      <c r="DO57" s="202"/>
      <c r="DP57" s="202"/>
      <c r="DQ57" s="202"/>
      <c r="DR57" s="202"/>
    </row>
    <row r="58" spans="1:122" s="197" customFormat="1" x14ac:dyDescent="0.25">
      <c r="A58" s="361"/>
      <c r="B58" s="208"/>
      <c r="C58" s="208"/>
      <c r="D58" s="208"/>
      <c r="E58" s="208"/>
      <c r="F58" s="208"/>
      <c r="G58" s="208"/>
      <c r="H58" s="208"/>
      <c r="I58" s="208"/>
      <c r="J58" s="208"/>
      <c r="K58" s="208"/>
      <c r="L58" s="208"/>
      <c r="M58" s="208"/>
      <c r="N58" s="208"/>
      <c r="O58" s="208"/>
      <c r="P58" s="208"/>
      <c r="Q58" s="208"/>
      <c r="R58" s="208"/>
      <c r="S58" s="208"/>
      <c r="T58" s="208"/>
      <c r="U58" s="208"/>
      <c r="V58" s="208"/>
      <c r="W58" s="208"/>
      <c r="X58" s="208"/>
      <c r="Y58" s="208"/>
      <c r="Z58" s="208"/>
      <c r="AA58" s="208"/>
      <c r="AB58" s="208"/>
      <c r="AC58" s="208"/>
      <c r="AD58" s="208"/>
      <c r="AE58" s="208"/>
      <c r="AF58" s="208"/>
      <c r="AG58" s="208"/>
      <c r="AH58" s="208"/>
      <c r="AI58" s="208"/>
      <c r="AJ58" s="208"/>
      <c r="AK58" s="208"/>
      <c r="AL58" s="208"/>
      <c r="AM58" s="208"/>
      <c r="AN58" s="208"/>
      <c r="AO58" s="208"/>
      <c r="AP58" s="208"/>
      <c r="AQ58" s="208"/>
      <c r="AR58" s="208"/>
      <c r="AS58" s="208"/>
      <c r="AT58" s="208"/>
      <c r="AU58" s="208"/>
      <c r="AV58" s="208"/>
      <c r="AW58" s="208"/>
      <c r="AX58" s="208"/>
      <c r="AY58" s="208"/>
      <c r="AZ58" s="208"/>
      <c r="BA58" s="208"/>
      <c r="BB58" s="208"/>
      <c r="BC58" s="208"/>
      <c r="BD58" s="208"/>
      <c r="BE58" s="208"/>
      <c r="BF58" s="208"/>
      <c r="BG58" s="208"/>
      <c r="BH58" s="208"/>
      <c r="BI58" s="208"/>
      <c r="BJ58" s="208"/>
      <c r="BK58" s="208"/>
      <c r="BL58" s="208"/>
      <c r="BM58" s="208"/>
      <c r="BN58" s="208"/>
      <c r="BO58" s="208"/>
      <c r="BP58" s="208"/>
      <c r="BQ58" s="208"/>
      <c r="BR58" s="208"/>
      <c r="BS58" s="208"/>
      <c r="BT58" s="208"/>
      <c r="BU58" s="208"/>
      <c r="BV58" s="208"/>
      <c r="BW58" s="208"/>
      <c r="BX58" s="251"/>
      <c r="BY58" s="208"/>
      <c r="BZ58" s="208"/>
      <c r="CA58" s="208"/>
      <c r="CB58" s="208"/>
      <c r="CC58" s="208"/>
      <c r="CD58" s="208"/>
      <c r="CE58" s="208"/>
      <c r="CF58" s="208"/>
      <c r="CG58" s="208"/>
      <c r="CH58" s="208"/>
      <c r="CI58" s="208"/>
      <c r="CJ58" s="208"/>
      <c r="CK58" s="208"/>
      <c r="CL58" s="208"/>
      <c r="CM58" s="202"/>
      <c r="CN58" s="202"/>
      <c r="CO58" s="202"/>
      <c r="CP58" s="254"/>
      <c r="CQ58" s="202"/>
      <c r="CR58" s="202"/>
      <c r="CS58" s="202"/>
      <c r="CT58" s="202"/>
      <c r="CU58" s="202"/>
      <c r="CV58" s="202"/>
      <c r="CW58" s="202"/>
      <c r="CX58" s="202"/>
      <c r="CY58" s="202"/>
      <c r="CZ58" s="202"/>
      <c r="DA58" s="202"/>
      <c r="DB58" s="202"/>
      <c r="DC58" s="202"/>
      <c r="DD58" s="202"/>
      <c r="DE58" s="202"/>
      <c r="DF58" s="202"/>
      <c r="DG58" s="202"/>
      <c r="DH58" s="202"/>
      <c r="DI58" s="202"/>
      <c r="DJ58" s="202"/>
      <c r="DK58" s="202"/>
      <c r="DL58" s="202"/>
      <c r="DM58" s="202"/>
      <c r="DN58" s="202"/>
      <c r="DO58" s="202"/>
      <c r="DP58" s="202"/>
      <c r="DQ58" s="202"/>
      <c r="DR58" s="202"/>
    </row>
    <row r="59" spans="1:122" x14ac:dyDescent="0.25">
      <c r="E59" s="201"/>
      <c r="BX59" s="262"/>
      <c r="CJ59" s="384"/>
    </row>
    <row r="60" spans="1:122" x14ac:dyDescent="0.25">
      <c r="J60" s="203"/>
      <c r="K60" s="203"/>
      <c r="L60" s="203"/>
      <c r="M60" s="203"/>
      <c r="BX60" s="262"/>
      <c r="CJ60" s="384"/>
    </row>
    <row r="61" spans="1:122" x14ac:dyDescent="0.25">
      <c r="D61" s="201" t="s">
        <v>19</v>
      </c>
      <c r="BX61" s="262"/>
    </row>
    <row r="62" spans="1:122" x14ac:dyDescent="0.25">
      <c r="BX62" s="262"/>
    </row>
    <row r="64" spans="1:122" x14ac:dyDescent="0.25">
      <c r="F64" s="201"/>
      <c r="G64" s="201"/>
      <c r="H64" s="201"/>
      <c r="I64" s="201"/>
    </row>
    <row r="65" spans="6:9" x14ac:dyDescent="0.25">
      <c r="F65" s="201"/>
      <c r="G65" s="201"/>
      <c r="H65" s="201"/>
      <c r="I65" s="201"/>
    </row>
    <row r="66" spans="6:9" x14ac:dyDescent="0.25">
      <c r="F66" s="201"/>
      <c r="G66" s="201"/>
      <c r="H66" s="201"/>
      <c r="I66" s="201"/>
    </row>
    <row r="68" spans="6:9" x14ac:dyDescent="0.25">
      <c r="G68" s="201"/>
    </row>
  </sheetData>
  <printOptions horizontalCentered="1" verticalCentered="1"/>
  <pageMargins left="0.11811023622047245" right="0.11811023622047245" top="0.55118110236220474" bottom="0.35433070866141736" header="0.31496062992125984" footer="0.31496062992125984"/>
  <pageSetup scale="62" orientation="landscape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2:U34"/>
  <sheetViews>
    <sheetView workbookViewId="0">
      <selection activeCell="Q18" sqref="Q18"/>
    </sheetView>
  </sheetViews>
  <sheetFormatPr defaultColWidth="9.140625" defaultRowHeight="15" x14ac:dyDescent="0.25"/>
  <cols>
    <col min="1" max="1" width="9.140625" style="34"/>
    <col min="2" max="2" width="17.28515625" style="34" customWidth="1"/>
    <col min="3" max="6" width="9.140625" style="34" customWidth="1"/>
    <col min="7" max="8" width="10.28515625" style="34" bestFit="1" customWidth="1"/>
    <col min="9" max="9" width="12" style="34" customWidth="1"/>
    <col min="10" max="10" width="9.140625" style="34" customWidth="1"/>
    <col min="11" max="12" width="10.140625" style="34" customWidth="1"/>
    <col min="13" max="13" width="10.28515625" style="34" bestFit="1" customWidth="1"/>
    <col min="14" max="14" width="9.140625" style="34" customWidth="1"/>
    <col min="15" max="15" width="10.140625" style="34" bestFit="1" customWidth="1"/>
    <col min="16" max="16" width="10.28515625" style="34" bestFit="1" customWidth="1"/>
    <col min="17" max="18" width="9.140625" style="34" customWidth="1"/>
    <col min="19" max="19" width="11.5703125" style="34" bestFit="1" customWidth="1"/>
    <col min="20" max="20" width="11.7109375" style="34" bestFit="1" customWidth="1"/>
    <col min="21" max="16384" width="9.140625" style="34"/>
  </cols>
  <sheetData>
    <row r="2" spans="2:21" ht="15.75" thickBot="1" x14ac:dyDescent="0.3"/>
    <row r="3" spans="2:21" ht="15.75" thickBot="1" x14ac:dyDescent="0.3">
      <c r="B3" s="333" t="s">
        <v>140</v>
      </c>
      <c r="T3" s="392" t="s">
        <v>200</v>
      </c>
    </row>
    <row r="4" spans="2:21" ht="15.75" thickBot="1" x14ac:dyDescent="0.3">
      <c r="B4" s="334" t="s">
        <v>141</v>
      </c>
      <c r="C4" s="335" t="s">
        <v>143</v>
      </c>
      <c r="D4" s="335" t="s">
        <v>144</v>
      </c>
      <c r="E4" s="335" t="s">
        <v>145</v>
      </c>
      <c r="F4" s="335" t="s">
        <v>133</v>
      </c>
      <c r="G4" s="335" t="s">
        <v>146</v>
      </c>
      <c r="H4" s="335" t="s">
        <v>147</v>
      </c>
      <c r="I4" s="335" t="s">
        <v>148</v>
      </c>
      <c r="J4" s="335" t="s">
        <v>134</v>
      </c>
      <c r="K4" s="335" t="s">
        <v>149</v>
      </c>
      <c r="L4" s="335" t="s">
        <v>150</v>
      </c>
      <c r="M4" s="335" t="s">
        <v>151</v>
      </c>
      <c r="N4" s="335" t="s">
        <v>135</v>
      </c>
      <c r="O4" s="335" t="s">
        <v>152</v>
      </c>
      <c r="P4" s="335" t="s">
        <v>153</v>
      </c>
      <c r="Q4" s="335" t="s">
        <v>154</v>
      </c>
      <c r="R4" s="335" t="s">
        <v>201</v>
      </c>
      <c r="S4" s="335" t="s">
        <v>53</v>
      </c>
      <c r="U4" s="336"/>
    </row>
    <row r="5" spans="2:21" ht="15.75" thickBot="1" x14ac:dyDescent="0.3">
      <c r="B5" s="337" t="s">
        <v>189</v>
      </c>
      <c r="C5" s="338">
        <v>88617</v>
      </c>
      <c r="D5" s="338">
        <v>103063</v>
      </c>
      <c r="E5" s="339">
        <v>126914</v>
      </c>
      <c r="F5" s="339">
        <f>SUM(C5:E5)</f>
        <v>318594</v>
      </c>
      <c r="G5" s="339">
        <v>114817</v>
      </c>
      <c r="H5" s="394">
        <v>159723</v>
      </c>
      <c r="I5" s="280">
        <v>114207</v>
      </c>
      <c r="J5" s="339">
        <f>SUM(G5:I5)</f>
        <v>388747</v>
      </c>
      <c r="K5" s="280">
        <v>136527</v>
      </c>
      <c r="L5" s="329">
        <v>141659</v>
      </c>
      <c r="M5" s="340">
        <v>135694</v>
      </c>
      <c r="N5" s="339">
        <f>SUM(K5:M5)</f>
        <v>413880</v>
      </c>
      <c r="O5" s="322">
        <v>143382</v>
      </c>
      <c r="P5" s="280">
        <v>142904</v>
      </c>
      <c r="Q5" s="341">
        <f>'[6]Outras operações'!M3</f>
        <v>198281</v>
      </c>
      <c r="R5" s="386">
        <f>+O5+P5+Q5</f>
        <v>484567</v>
      </c>
      <c r="S5" s="386">
        <f>+C5+D5+E5+G5+H5+I5+K5+L5+M5+O5+P5+Q5</f>
        <v>1605788</v>
      </c>
      <c r="T5" s="388">
        <f>+S5-'[6]Outras operações'!N3</f>
        <v>0</v>
      </c>
      <c r="U5" s="336"/>
    </row>
    <row r="6" spans="2:21" ht="15.75" thickBot="1" x14ac:dyDescent="0.3">
      <c r="B6" s="337" t="s">
        <v>190</v>
      </c>
      <c r="C6" s="338">
        <v>60</v>
      </c>
      <c r="D6" s="338">
        <v>85</v>
      </c>
      <c r="E6" s="339">
        <v>98</v>
      </c>
      <c r="F6" s="339">
        <f t="shared" ref="F6:F12" si="0">SUM(C6:E6)</f>
        <v>243</v>
      </c>
      <c r="G6" s="339">
        <v>56</v>
      </c>
      <c r="H6" s="339">
        <v>81</v>
      </c>
      <c r="I6" s="280">
        <v>70</v>
      </c>
      <c r="J6" s="339">
        <f t="shared" ref="J6:J12" si="1">SUM(G6:I6)</f>
        <v>207</v>
      </c>
      <c r="K6" s="280">
        <v>72</v>
      </c>
      <c r="L6" s="329">
        <v>88</v>
      </c>
      <c r="M6" s="340">
        <v>86</v>
      </c>
      <c r="N6" s="339">
        <f t="shared" ref="N6:N12" si="2">SUM(K6:M6)</f>
        <v>246</v>
      </c>
      <c r="O6" s="322">
        <v>88</v>
      </c>
      <c r="P6" s="280">
        <v>69</v>
      </c>
      <c r="Q6" s="341">
        <f>'[6]Outras operações'!M4</f>
        <v>77</v>
      </c>
      <c r="R6" s="386">
        <f t="shared" ref="R6:R13" si="3">+O6+P6+Q6</f>
        <v>234</v>
      </c>
      <c r="S6" s="386">
        <f t="shared" ref="S6:S11" si="4">+C6+D6+E6+G6+H6+I6+K6+L6+M6+O6+P6+Q6</f>
        <v>930</v>
      </c>
      <c r="T6" s="388">
        <f>+S6-'[6]Outras operações'!N4</f>
        <v>0</v>
      </c>
    </row>
    <row r="7" spans="2:21" ht="15.75" thickBot="1" x14ac:dyDescent="0.3">
      <c r="B7" s="337" t="s">
        <v>56</v>
      </c>
      <c r="C7" s="338">
        <v>90</v>
      </c>
      <c r="D7" s="338">
        <v>102</v>
      </c>
      <c r="E7" s="339">
        <v>128</v>
      </c>
      <c r="F7" s="339">
        <f t="shared" si="0"/>
        <v>320</v>
      </c>
      <c r="G7" s="400">
        <v>130</v>
      </c>
      <c r="H7" s="339">
        <v>133</v>
      </c>
      <c r="I7" s="280">
        <v>125</v>
      </c>
      <c r="J7" s="339">
        <f t="shared" si="1"/>
        <v>388</v>
      </c>
      <c r="K7" s="280">
        <v>140</v>
      </c>
      <c r="L7" s="329">
        <v>163</v>
      </c>
      <c r="M7" s="340">
        <v>150</v>
      </c>
      <c r="N7" s="339">
        <f t="shared" si="2"/>
        <v>453</v>
      </c>
      <c r="O7" s="322">
        <v>151</v>
      </c>
      <c r="P7" s="280">
        <v>186</v>
      </c>
      <c r="Q7" s="341">
        <f>'[6]Outras operações'!M5</f>
        <v>253</v>
      </c>
      <c r="R7" s="386">
        <f t="shared" si="3"/>
        <v>590</v>
      </c>
      <c r="S7" s="386">
        <f t="shared" si="4"/>
        <v>1751</v>
      </c>
      <c r="T7" s="388">
        <f>+S7-'[6]Outras operações'!N5</f>
        <v>0</v>
      </c>
    </row>
    <row r="8" spans="2:21" ht="15.75" thickBot="1" x14ac:dyDescent="0.3">
      <c r="B8" s="337" t="s">
        <v>57</v>
      </c>
      <c r="C8" s="338">
        <v>15265</v>
      </c>
      <c r="D8" s="338">
        <v>22129</v>
      </c>
      <c r="E8" s="339">
        <v>26668</v>
      </c>
      <c r="F8" s="339">
        <f t="shared" si="0"/>
        <v>64062</v>
      </c>
      <c r="G8" s="339">
        <v>21195</v>
      </c>
      <c r="H8" s="339">
        <v>36280</v>
      </c>
      <c r="I8" s="280">
        <v>21110</v>
      </c>
      <c r="J8" s="339">
        <f t="shared" si="1"/>
        <v>78585</v>
      </c>
      <c r="K8" s="280">
        <v>27495</v>
      </c>
      <c r="L8" s="329">
        <v>29802</v>
      </c>
      <c r="M8" s="340">
        <v>27588</v>
      </c>
      <c r="N8" s="339">
        <f t="shared" si="2"/>
        <v>84885</v>
      </c>
      <c r="O8" s="322">
        <v>30854</v>
      </c>
      <c r="P8" s="280">
        <v>28414</v>
      </c>
      <c r="Q8" s="341">
        <f>'[6]Outras operações'!M6</f>
        <v>41291</v>
      </c>
      <c r="R8" s="386">
        <f t="shared" si="3"/>
        <v>100559</v>
      </c>
      <c r="S8" s="386">
        <f t="shared" si="4"/>
        <v>328091</v>
      </c>
      <c r="T8" s="388">
        <f>+S8-'[6]Outras operações'!N6</f>
        <v>0</v>
      </c>
    </row>
    <row r="9" spans="2:21" ht="15.75" thickBot="1" x14ac:dyDescent="0.3">
      <c r="B9" s="337" t="s">
        <v>191</v>
      </c>
      <c r="C9" s="338">
        <v>5155</v>
      </c>
      <c r="D9" s="338">
        <v>6854</v>
      </c>
      <c r="E9" s="339">
        <v>8039</v>
      </c>
      <c r="F9" s="339">
        <f t="shared" si="0"/>
        <v>20048</v>
      </c>
      <c r="G9" s="339">
        <v>6214</v>
      </c>
      <c r="H9" s="339">
        <v>10743</v>
      </c>
      <c r="I9" s="280">
        <v>6070</v>
      </c>
      <c r="J9" s="339">
        <f t="shared" si="1"/>
        <v>23027</v>
      </c>
      <c r="K9" s="280">
        <v>8176</v>
      </c>
      <c r="L9" s="329">
        <v>8444</v>
      </c>
      <c r="M9" s="340">
        <v>7837</v>
      </c>
      <c r="N9" s="339">
        <f t="shared" si="2"/>
        <v>24457</v>
      </c>
      <c r="O9" s="322">
        <v>8702</v>
      </c>
      <c r="P9" s="280">
        <v>8540</v>
      </c>
      <c r="Q9" s="341">
        <f>'[6]Outras operações'!M7</f>
        <v>13517</v>
      </c>
      <c r="R9" s="386">
        <f t="shared" si="3"/>
        <v>30759</v>
      </c>
      <c r="S9" s="386">
        <f t="shared" si="4"/>
        <v>98291</v>
      </c>
      <c r="T9" s="388">
        <f>+S9-'[6]Outras operações'!N7</f>
        <v>0</v>
      </c>
    </row>
    <row r="10" spans="2:21" ht="15.75" thickBot="1" x14ac:dyDescent="0.3">
      <c r="B10" s="337" t="s">
        <v>6</v>
      </c>
      <c r="C10" s="338">
        <v>34</v>
      </c>
      <c r="D10" s="338">
        <v>29</v>
      </c>
      <c r="E10" s="339">
        <v>50</v>
      </c>
      <c r="F10" s="339">
        <f t="shared" si="0"/>
        <v>113</v>
      </c>
      <c r="G10" s="339">
        <v>41</v>
      </c>
      <c r="H10" s="339">
        <v>48</v>
      </c>
      <c r="I10" s="280">
        <v>48</v>
      </c>
      <c r="J10" s="339">
        <f t="shared" si="1"/>
        <v>137</v>
      </c>
      <c r="K10" s="280">
        <v>31</v>
      </c>
      <c r="L10" s="329">
        <v>45</v>
      </c>
      <c r="M10" s="340">
        <v>30</v>
      </c>
      <c r="N10" s="339">
        <f t="shared" si="2"/>
        <v>106</v>
      </c>
      <c r="O10" s="322">
        <v>32</v>
      </c>
      <c r="P10" s="280">
        <v>49</v>
      </c>
      <c r="Q10" s="341">
        <f>'[6]Outras operações'!M8</f>
        <v>52</v>
      </c>
      <c r="R10" s="386">
        <f t="shared" si="3"/>
        <v>133</v>
      </c>
      <c r="S10" s="386">
        <f t="shared" si="4"/>
        <v>489</v>
      </c>
      <c r="T10" s="388">
        <f>+S10-'[6]Outras operações'!N8</f>
        <v>0</v>
      </c>
    </row>
    <row r="11" spans="2:21" ht="15.75" thickBot="1" x14ac:dyDescent="0.3">
      <c r="B11" s="342" t="s">
        <v>7</v>
      </c>
      <c r="C11" s="338">
        <v>52901</v>
      </c>
      <c r="D11" s="338">
        <v>53879</v>
      </c>
      <c r="E11" s="340">
        <v>72981</v>
      </c>
      <c r="F11" s="339">
        <f t="shared" si="0"/>
        <v>179761</v>
      </c>
      <c r="G11" s="395">
        <v>67664</v>
      </c>
      <c r="H11" s="340">
        <v>88593</v>
      </c>
      <c r="I11" s="312">
        <v>68628</v>
      </c>
      <c r="J11" s="339">
        <f t="shared" si="1"/>
        <v>224885</v>
      </c>
      <c r="K11" s="329">
        <v>79839</v>
      </c>
      <c r="L11" s="329">
        <v>81101</v>
      </c>
      <c r="M11" s="340">
        <v>78114</v>
      </c>
      <c r="N11" s="339">
        <f t="shared" si="2"/>
        <v>239054</v>
      </c>
      <c r="O11" s="329">
        <v>81518</v>
      </c>
      <c r="P11" s="329">
        <v>82008</v>
      </c>
      <c r="Q11" s="343">
        <f>'[6]Outras operações'!M9</f>
        <v>109893</v>
      </c>
      <c r="R11" s="386">
        <f t="shared" si="3"/>
        <v>273419</v>
      </c>
      <c r="S11" s="386">
        <f t="shared" si="4"/>
        <v>917119</v>
      </c>
      <c r="T11" s="388">
        <f>+S11-'[6]Outras operações'!N9</f>
        <v>0</v>
      </c>
    </row>
    <row r="12" spans="2:21" ht="15.75" thickBot="1" x14ac:dyDescent="0.3">
      <c r="B12" s="339" t="s">
        <v>192</v>
      </c>
      <c r="C12" s="338">
        <v>228</v>
      </c>
      <c r="D12" s="338">
        <v>205</v>
      </c>
      <c r="E12" s="339">
        <v>376</v>
      </c>
      <c r="F12" s="339">
        <f t="shared" si="0"/>
        <v>809</v>
      </c>
      <c r="G12" s="339">
        <v>456</v>
      </c>
      <c r="H12" s="339">
        <v>427</v>
      </c>
      <c r="I12" s="280">
        <v>307</v>
      </c>
      <c r="J12" s="339">
        <f t="shared" si="1"/>
        <v>1190</v>
      </c>
      <c r="K12" s="280">
        <v>520</v>
      </c>
      <c r="L12" s="329">
        <v>397</v>
      </c>
      <c r="M12" s="340">
        <v>615</v>
      </c>
      <c r="N12" s="339">
        <f t="shared" si="2"/>
        <v>1532</v>
      </c>
      <c r="O12" s="280">
        <v>413</v>
      </c>
      <c r="P12" s="280">
        <v>585</v>
      </c>
      <c r="Q12" s="341">
        <f>'[6]Outras operações'!M10</f>
        <v>860</v>
      </c>
      <c r="R12" s="386">
        <f t="shared" si="3"/>
        <v>1858</v>
      </c>
      <c r="S12" s="386">
        <f>+C12+D12+E12+G12+H12+I12+K12+L12+M12+O12+P12+Q12</f>
        <v>5389</v>
      </c>
      <c r="T12" s="388">
        <f>+S12-'[6]Outras operações'!N10</f>
        <v>0</v>
      </c>
    </row>
    <row r="13" spans="2:21" ht="15.75" thickBot="1" x14ac:dyDescent="0.3">
      <c r="B13" s="344" t="s">
        <v>53</v>
      </c>
      <c r="C13" s="345">
        <f>SUM(C5:C12)</f>
        <v>162350</v>
      </c>
      <c r="D13" s="345">
        <f>SUM(D5:D12)</f>
        <v>186346</v>
      </c>
      <c r="E13" s="345">
        <f>SUM(E5:E12)</f>
        <v>235254</v>
      </c>
      <c r="F13" s="339">
        <f>SUM(C13:E13)</f>
        <v>583950</v>
      </c>
      <c r="G13" s="345">
        <f>SUM(G5:G12)</f>
        <v>210573</v>
      </c>
      <c r="H13" s="345">
        <f>SUM(H5:H12)</f>
        <v>296028</v>
      </c>
      <c r="I13" s="315">
        <f>I5+I6+I7+I8+I9+I10+I11+I12</f>
        <v>210565</v>
      </c>
      <c r="J13" s="339">
        <f>SUM(G13:I13)</f>
        <v>717166</v>
      </c>
      <c r="K13" s="315">
        <f>K5+K6+K7+K8+K9+K10+K11+K12</f>
        <v>252800</v>
      </c>
      <c r="L13" s="315">
        <f>L5+L6+L7+L8+L9+L10+L11+L12</f>
        <v>261699</v>
      </c>
      <c r="M13" s="346">
        <v>250114</v>
      </c>
      <c r="N13" s="339">
        <f>SUM(K13:M13)</f>
        <v>764613</v>
      </c>
      <c r="O13" s="315">
        <f>O5+O6+O7+O8+O9+O10+O11+O12</f>
        <v>265140</v>
      </c>
      <c r="P13" s="315">
        <f>P5+P6+P7+P8+P9+P10+P11+P12</f>
        <v>262755</v>
      </c>
      <c r="Q13" s="347">
        <f>'[6]Outras operações'!M11</f>
        <v>364224</v>
      </c>
      <c r="R13" s="386">
        <f t="shared" si="3"/>
        <v>892119</v>
      </c>
      <c r="S13" s="387">
        <f>SUM(S5:S12)</f>
        <v>2957848</v>
      </c>
      <c r="T13" s="388">
        <f>+S13-'[6]Outras operações'!N11</f>
        <v>0</v>
      </c>
    </row>
    <row r="14" spans="2:21" ht="15.75" thickBot="1" x14ac:dyDescent="0.3">
      <c r="B14" s="392" t="s">
        <v>200</v>
      </c>
      <c r="C14" s="388">
        <f>+C13-'[6]Outras operações'!B11</f>
        <v>0</v>
      </c>
      <c r="D14" s="388">
        <f>+D13-'[6]Outras operações'!C11</f>
        <v>0</v>
      </c>
      <c r="E14" s="388">
        <f>+E13-'[6]Outras operações'!D11</f>
        <v>0</v>
      </c>
      <c r="F14" s="388"/>
      <c r="G14" s="388">
        <f>+G13-'[6]Outras operações'!E11</f>
        <v>0</v>
      </c>
      <c r="H14" s="388">
        <f>+H13-'[6]Outras operações'!F11</f>
        <v>0</v>
      </c>
      <c r="I14" s="388">
        <f>+I13-'[6]Outras operações'!G11</f>
        <v>0</v>
      </c>
      <c r="J14" s="388"/>
      <c r="K14" s="388">
        <f>+K13-'[6]Outras operações'!H11</f>
        <v>0</v>
      </c>
      <c r="L14" s="388">
        <f>+L13-'[6]Outras operações'!I11</f>
        <v>0</v>
      </c>
      <c r="M14" s="388">
        <f>+M13-'[6]Outras operações'!J11</f>
        <v>0</v>
      </c>
      <c r="N14" s="388"/>
      <c r="O14" s="388">
        <f>+O13-'[6]Outras operações'!K11</f>
        <v>0</v>
      </c>
      <c r="P14" s="388">
        <f>+P13-'[6]Outras operações'!L11</f>
        <v>0</v>
      </c>
      <c r="Q14" s="388">
        <f>+Q13-'[6]Outras operações'!M11</f>
        <v>0</v>
      </c>
      <c r="R14" s="388"/>
      <c r="S14" s="388"/>
    </row>
    <row r="15" spans="2:21" ht="15.75" thickBot="1" x14ac:dyDescent="0.3">
      <c r="B15" s="346" t="s">
        <v>193</v>
      </c>
      <c r="C15" s="335" t="s">
        <v>143</v>
      </c>
      <c r="D15" s="335" t="s">
        <v>144</v>
      </c>
      <c r="E15" s="335" t="s">
        <v>145</v>
      </c>
      <c r="F15" s="335" t="s">
        <v>133</v>
      </c>
      <c r="G15" s="335" t="s">
        <v>146</v>
      </c>
      <c r="H15" s="335" t="s">
        <v>147</v>
      </c>
      <c r="I15" s="335" t="s">
        <v>148</v>
      </c>
      <c r="J15" s="335" t="s">
        <v>134</v>
      </c>
      <c r="K15" s="326" t="s">
        <v>149</v>
      </c>
      <c r="L15" s="326" t="s">
        <v>150</v>
      </c>
      <c r="M15" s="335" t="s">
        <v>151</v>
      </c>
      <c r="N15" s="335" t="s">
        <v>135</v>
      </c>
      <c r="O15" s="335" t="s">
        <v>152</v>
      </c>
      <c r="P15" s="335" t="s">
        <v>153</v>
      </c>
      <c r="Q15" s="335" t="s">
        <v>154</v>
      </c>
      <c r="R15" s="335" t="s">
        <v>201</v>
      </c>
      <c r="S15" s="335" t="s">
        <v>53</v>
      </c>
    </row>
    <row r="16" spans="2:21" ht="15.75" thickBot="1" x14ac:dyDescent="0.3">
      <c r="B16" s="337" t="s">
        <v>194</v>
      </c>
      <c r="C16" s="351">
        <v>718</v>
      </c>
      <c r="D16" s="351">
        <v>870</v>
      </c>
      <c r="E16" s="351">
        <v>1136</v>
      </c>
      <c r="F16" s="351">
        <f>SUM(C16:E16)</f>
        <v>2724</v>
      </c>
      <c r="G16" s="351">
        <v>407</v>
      </c>
      <c r="H16" s="351">
        <v>894</v>
      </c>
      <c r="I16" s="280">
        <v>630</v>
      </c>
      <c r="J16" s="351">
        <f>SUM(G16:I16)</f>
        <v>1931</v>
      </c>
      <c r="K16" s="280">
        <v>731</v>
      </c>
      <c r="L16" s="280">
        <v>931</v>
      </c>
      <c r="M16" s="280">
        <v>758</v>
      </c>
      <c r="N16" s="351">
        <f>SUM(K16:M16)</f>
        <v>2420</v>
      </c>
      <c r="O16" s="280">
        <v>774</v>
      </c>
      <c r="P16" s="280">
        <v>409</v>
      </c>
      <c r="Q16" s="351">
        <f>'[6]Outras operações'!M14</f>
        <v>880</v>
      </c>
      <c r="R16" s="386">
        <f>+O16+P16+Q16</f>
        <v>2063</v>
      </c>
      <c r="S16" s="386">
        <f>+C16+D16+E16+G16+H16+I16+K16+L16+M16+O16+P16+Q16</f>
        <v>9138</v>
      </c>
      <c r="T16" s="388">
        <f>+S16-'[6]Outras operações'!N14</f>
        <v>0</v>
      </c>
    </row>
    <row r="17" spans="2:20" ht="15.75" thickBot="1" x14ac:dyDescent="0.3">
      <c r="B17" s="337" t="s">
        <v>195</v>
      </c>
      <c r="C17" s="351">
        <v>2</v>
      </c>
      <c r="D17" s="351">
        <v>5</v>
      </c>
      <c r="E17" s="351">
        <v>1</v>
      </c>
      <c r="F17" s="351">
        <f>SUM(C17:E17)</f>
        <v>8</v>
      </c>
      <c r="G17" s="351"/>
      <c r="H17" s="351">
        <v>1</v>
      </c>
      <c r="I17" s="280">
        <v>6</v>
      </c>
      <c r="J17" s="351">
        <f>SUM(G17:I17)</f>
        <v>7</v>
      </c>
      <c r="K17" s="280">
        <v>3</v>
      </c>
      <c r="L17" s="280">
        <v>4</v>
      </c>
      <c r="M17" s="280">
        <v>4</v>
      </c>
      <c r="N17" s="351">
        <f>SUM(K17:M17)</f>
        <v>11</v>
      </c>
      <c r="O17" s="280">
        <v>5</v>
      </c>
      <c r="P17" s="280">
        <v>2</v>
      </c>
      <c r="Q17" s="351">
        <f>'[6]Outras operações'!M15</f>
        <v>15</v>
      </c>
      <c r="R17" s="386">
        <f>+O17+P17+Q17</f>
        <v>22</v>
      </c>
      <c r="S17" s="386">
        <f>+C17+D17+E17+G17+H17+I17+K17+L17+M17+O17+P17+Q17</f>
        <v>48</v>
      </c>
      <c r="T17" s="388">
        <f>+S17-'[6]Outras operações'!N15</f>
        <v>0</v>
      </c>
    </row>
    <row r="18" spans="2:20" ht="15.75" thickBot="1" x14ac:dyDescent="0.3">
      <c r="B18" s="344" t="s">
        <v>84</v>
      </c>
      <c r="C18" s="347">
        <f>SUM(C16:C17)</f>
        <v>720</v>
      </c>
      <c r="D18" s="347">
        <f>SUM(D16:D17)</f>
        <v>875</v>
      </c>
      <c r="E18" s="347">
        <f>SUM(E16:E17)</f>
        <v>1137</v>
      </c>
      <c r="F18" s="351">
        <f>SUM(C18:E18)</f>
        <v>2732</v>
      </c>
      <c r="G18" s="347">
        <f>SUM(G16:G17)</f>
        <v>407</v>
      </c>
      <c r="H18" s="347">
        <f>SUM(H16:H17)</f>
        <v>895</v>
      </c>
      <c r="I18" s="315">
        <f>I16+I17</f>
        <v>636</v>
      </c>
      <c r="J18" s="351">
        <f>SUM(G18:I18)</f>
        <v>1938</v>
      </c>
      <c r="K18" s="315">
        <f>K16+K17</f>
        <v>734</v>
      </c>
      <c r="L18" s="315">
        <f>L16+L17</f>
        <v>935</v>
      </c>
      <c r="M18" s="315">
        <f>M16+M17</f>
        <v>762</v>
      </c>
      <c r="N18" s="351">
        <f>SUM(K18:M18)</f>
        <v>2431</v>
      </c>
      <c r="O18" s="315">
        <f>O16+O17</f>
        <v>779</v>
      </c>
      <c r="P18" s="315">
        <f>P16+P17</f>
        <v>411</v>
      </c>
      <c r="Q18" s="347">
        <f>'[6]Outras operações'!M16</f>
        <v>895</v>
      </c>
      <c r="R18" s="386">
        <f>+O18+P18+Q18</f>
        <v>2085</v>
      </c>
      <c r="S18" s="386">
        <f>+C18+D18+E18+G18+H18+I18+K18+L18+M18+O18+P18+Q18</f>
        <v>9186</v>
      </c>
      <c r="T18" s="388">
        <f>+S18-'[6]Outras operações'!N16</f>
        <v>0</v>
      </c>
    </row>
    <row r="19" spans="2:20" ht="15.75" thickBot="1" x14ac:dyDescent="0.3">
      <c r="B19" s="348"/>
      <c r="C19" s="348"/>
      <c r="D19" s="348"/>
      <c r="E19" s="348"/>
      <c r="F19" s="348"/>
      <c r="G19" s="348"/>
      <c r="H19" s="348"/>
      <c r="I19" s="348"/>
      <c r="J19" s="348"/>
      <c r="K19" s="367"/>
      <c r="L19" s="367"/>
      <c r="M19" s="348"/>
      <c r="N19" s="348"/>
      <c r="O19" s="348"/>
      <c r="P19" s="349"/>
      <c r="Q19" s="350"/>
      <c r="R19" s="401"/>
      <c r="S19" s="348"/>
    </row>
    <row r="20" spans="2:20" ht="15.75" thickBot="1" x14ac:dyDescent="0.3">
      <c r="B20" s="333" t="s">
        <v>140</v>
      </c>
      <c r="C20" s="352"/>
      <c r="D20" s="352"/>
      <c r="E20" s="352"/>
      <c r="F20" s="352"/>
      <c r="G20" s="352"/>
      <c r="H20" s="352"/>
      <c r="I20" s="352"/>
      <c r="J20" s="352"/>
      <c r="K20" s="368"/>
      <c r="L20" s="368"/>
      <c r="M20" s="352"/>
      <c r="N20" s="352"/>
      <c r="O20" s="352"/>
      <c r="P20" s="352"/>
      <c r="Q20" s="352"/>
      <c r="R20" s="352"/>
      <c r="S20" s="352"/>
    </row>
    <row r="21" spans="2:20" ht="15.75" thickBot="1" x14ac:dyDescent="0.3">
      <c r="B21" s="344" t="s">
        <v>196</v>
      </c>
      <c r="C21" s="353" t="s">
        <v>143</v>
      </c>
      <c r="D21" s="353" t="s">
        <v>144</v>
      </c>
      <c r="E21" s="353" t="s">
        <v>145</v>
      </c>
      <c r="F21" s="335" t="s">
        <v>133</v>
      </c>
      <c r="G21" s="335" t="s">
        <v>146</v>
      </c>
      <c r="H21" s="353" t="s">
        <v>147</v>
      </c>
      <c r="I21" s="353" t="s">
        <v>148</v>
      </c>
      <c r="J21" s="335" t="s">
        <v>134</v>
      </c>
      <c r="K21" s="326" t="s">
        <v>149</v>
      </c>
      <c r="L21" s="326" t="s">
        <v>150</v>
      </c>
      <c r="M21" s="353" t="s">
        <v>151</v>
      </c>
      <c r="N21" s="335" t="s">
        <v>135</v>
      </c>
      <c r="O21" s="353" t="s">
        <v>152</v>
      </c>
      <c r="P21" s="353" t="s">
        <v>153</v>
      </c>
      <c r="Q21" s="353" t="s">
        <v>154</v>
      </c>
      <c r="R21" s="335" t="s">
        <v>201</v>
      </c>
      <c r="S21" s="353" t="s">
        <v>53</v>
      </c>
    </row>
    <row r="22" spans="2:20" ht="15.75" thickBot="1" x14ac:dyDescent="0.3">
      <c r="B22" s="337" t="s">
        <v>158</v>
      </c>
      <c r="C22" s="396">
        <v>556</v>
      </c>
      <c r="D22" s="351">
        <v>644</v>
      </c>
      <c r="E22" s="351">
        <v>823</v>
      </c>
      <c r="F22" s="339">
        <f>SUM(C22:E22)</f>
        <v>2023</v>
      </c>
      <c r="G22" s="351">
        <v>327</v>
      </c>
      <c r="H22" s="351">
        <v>727</v>
      </c>
      <c r="I22" s="280">
        <v>443</v>
      </c>
      <c r="J22" s="339">
        <f>SUM(G22:I22)</f>
        <v>1497</v>
      </c>
      <c r="K22" s="280">
        <v>573</v>
      </c>
      <c r="L22" s="280">
        <v>705</v>
      </c>
      <c r="M22" s="280">
        <v>517</v>
      </c>
      <c r="N22" s="339">
        <f>SUM(K22:M22)</f>
        <v>1795</v>
      </c>
      <c r="O22" s="280">
        <f>583+25+3</f>
        <v>611</v>
      </c>
      <c r="P22" s="280">
        <f>311+12+2</f>
        <v>325</v>
      </c>
      <c r="Q22" s="351">
        <f>'[6]Outras operações'!M20</f>
        <v>712</v>
      </c>
      <c r="R22" s="386">
        <f>+O22+P22+Q22</f>
        <v>1648</v>
      </c>
      <c r="S22" s="386">
        <f>+C22+D22+E22+G22+H22+I22+K22+L22+M22+O22+P22+Q22</f>
        <v>6963</v>
      </c>
      <c r="T22" s="34">
        <f>+S22-'[6]Outras operações'!N20</f>
        <v>0</v>
      </c>
    </row>
    <row r="23" spans="2:20" ht="15.75" thickBot="1" x14ac:dyDescent="0.3">
      <c r="B23" s="337" t="s">
        <v>159</v>
      </c>
      <c r="C23" s="354">
        <v>114</v>
      </c>
      <c r="D23" s="351">
        <v>95</v>
      </c>
      <c r="E23" s="351">
        <v>194</v>
      </c>
      <c r="F23" s="339">
        <f t="shared" ref="F23:F29" si="5">SUM(C23:E23)</f>
        <v>403</v>
      </c>
      <c r="G23" s="351">
        <v>69</v>
      </c>
      <c r="H23" s="351">
        <v>81</v>
      </c>
      <c r="I23" s="280">
        <v>103</v>
      </c>
      <c r="J23" s="339">
        <f t="shared" ref="J23:J29" si="6">SUM(G23:I23)</f>
        <v>253</v>
      </c>
      <c r="K23" s="280">
        <v>76</v>
      </c>
      <c r="L23" s="280">
        <v>114</v>
      </c>
      <c r="M23" s="280">
        <v>100</v>
      </c>
      <c r="N23" s="339">
        <f t="shared" ref="N23:N29" si="7">SUM(K23:M23)</f>
        <v>290</v>
      </c>
      <c r="O23" s="280">
        <v>64</v>
      </c>
      <c r="P23" s="280">
        <v>78</v>
      </c>
      <c r="Q23" s="351">
        <f>'[6]Outras operações'!M21</f>
        <v>55</v>
      </c>
      <c r="R23" s="386">
        <f t="shared" ref="R23:R29" si="8">+O23+P23+Q23</f>
        <v>197</v>
      </c>
      <c r="S23" s="386">
        <f t="shared" ref="S23:S29" si="9">+C23+D23+E23+G23+H23+I23+K23+L23+M23+O23+P23+Q23</f>
        <v>1143</v>
      </c>
      <c r="T23" s="34">
        <f>+S23-'[6]Outras operações'!N21</f>
        <v>0</v>
      </c>
    </row>
    <row r="24" spans="2:20" ht="15.75" thickBot="1" x14ac:dyDescent="0.3">
      <c r="B24" s="337" t="s">
        <v>161</v>
      </c>
      <c r="C24" s="354">
        <v>13</v>
      </c>
      <c r="D24" s="355">
        <v>17</v>
      </c>
      <c r="E24" s="351">
        <v>12</v>
      </c>
      <c r="F24" s="339">
        <f t="shared" si="5"/>
        <v>42</v>
      </c>
      <c r="G24" s="351">
        <v>4</v>
      </c>
      <c r="H24" s="351">
        <v>23</v>
      </c>
      <c r="I24" s="280">
        <v>6</v>
      </c>
      <c r="J24" s="339">
        <f t="shared" si="6"/>
        <v>33</v>
      </c>
      <c r="K24" s="280">
        <v>13</v>
      </c>
      <c r="L24" s="329">
        <v>0</v>
      </c>
      <c r="M24" s="329">
        <v>0</v>
      </c>
      <c r="N24" s="339">
        <f t="shared" si="7"/>
        <v>13</v>
      </c>
      <c r="O24" s="329">
        <v>0</v>
      </c>
      <c r="P24" s="280">
        <v>0</v>
      </c>
      <c r="Q24" s="351">
        <f>'[6]Outras operações'!M22</f>
        <v>0</v>
      </c>
      <c r="R24" s="386">
        <f t="shared" si="8"/>
        <v>0</v>
      </c>
      <c r="S24" s="386">
        <f t="shared" si="9"/>
        <v>88</v>
      </c>
      <c r="T24" s="34">
        <f>+S24-'[6]Outras operações'!N22</f>
        <v>0</v>
      </c>
    </row>
    <row r="25" spans="2:20" ht="15.75" thickBot="1" x14ac:dyDescent="0.3">
      <c r="B25" s="337" t="s">
        <v>163</v>
      </c>
      <c r="C25" s="354">
        <v>16</v>
      </c>
      <c r="D25" s="355">
        <v>100</v>
      </c>
      <c r="E25" s="351">
        <v>77</v>
      </c>
      <c r="F25" s="339">
        <f t="shared" si="5"/>
        <v>193</v>
      </c>
      <c r="G25" s="329">
        <v>0</v>
      </c>
      <c r="H25" s="351">
        <v>30</v>
      </c>
      <c r="I25" s="280">
        <v>19</v>
      </c>
      <c r="J25" s="339">
        <f t="shared" si="6"/>
        <v>49</v>
      </c>
      <c r="K25" s="280">
        <v>27</v>
      </c>
      <c r="L25" s="329">
        <v>37</v>
      </c>
      <c r="M25" s="329">
        <v>82</v>
      </c>
      <c r="N25" s="339">
        <f t="shared" si="7"/>
        <v>146</v>
      </c>
      <c r="O25" s="329">
        <v>48</v>
      </c>
      <c r="P25" s="280">
        <v>0</v>
      </c>
      <c r="Q25" s="351">
        <f>'[6]Outras operações'!M23</f>
        <v>30</v>
      </c>
      <c r="R25" s="386">
        <f t="shared" si="8"/>
        <v>78</v>
      </c>
      <c r="S25" s="386">
        <f>+C25+D25+E25+G25+H25+I25+K25+L25+M25+O25+P25+Q25</f>
        <v>466</v>
      </c>
      <c r="T25" s="34">
        <f>+S25-'[6]Outras operações'!N23</f>
        <v>0</v>
      </c>
    </row>
    <row r="26" spans="2:20" ht="15.75" thickBot="1" x14ac:dyDescent="0.3">
      <c r="B26" s="337" t="s">
        <v>165</v>
      </c>
      <c r="C26" s="329">
        <v>0</v>
      </c>
      <c r="D26" s="351">
        <v>15</v>
      </c>
      <c r="E26" s="351">
        <v>20</v>
      </c>
      <c r="F26" s="339">
        <f t="shared" si="5"/>
        <v>35</v>
      </c>
      <c r="G26" s="329">
        <v>0</v>
      </c>
      <c r="H26" s="351">
        <v>22</v>
      </c>
      <c r="I26" s="280">
        <v>58</v>
      </c>
      <c r="J26" s="339">
        <f t="shared" si="6"/>
        <v>80</v>
      </c>
      <c r="K26" s="280">
        <v>40</v>
      </c>
      <c r="L26" s="329">
        <v>40</v>
      </c>
      <c r="M26" s="329">
        <v>40</v>
      </c>
      <c r="N26" s="339">
        <f t="shared" si="7"/>
        <v>120</v>
      </c>
      <c r="O26" s="322">
        <v>25</v>
      </c>
      <c r="P26" s="280">
        <v>0</v>
      </c>
      <c r="Q26" s="341">
        <f>'[6]Outras operações'!M24</f>
        <v>70</v>
      </c>
      <c r="R26" s="386">
        <f t="shared" si="8"/>
        <v>95</v>
      </c>
      <c r="S26" s="386">
        <f>+C26+D26+E26+G26+H26+I26+K26+L26+M26+O26+P26+Q26</f>
        <v>330</v>
      </c>
      <c r="T26" s="34">
        <f>+S26-'[6]Outras operações'!N24</f>
        <v>0</v>
      </c>
    </row>
    <row r="27" spans="2:20" ht="15.75" thickBot="1" x14ac:dyDescent="0.3">
      <c r="B27" s="337" t="s">
        <v>167</v>
      </c>
      <c r="C27" s="354">
        <v>3</v>
      </c>
      <c r="D27" s="351">
        <v>1</v>
      </c>
      <c r="E27" s="351">
        <v>5</v>
      </c>
      <c r="F27" s="339">
        <f t="shared" si="5"/>
        <v>9</v>
      </c>
      <c r="G27" s="329">
        <v>0</v>
      </c>
      <c r="H27" s="351">
        <v>3</v>
      </c>
      <c r="I27" s="280">
        <v>3</v>
      </c>
      <c r="J27" s="339">
        <f t="shared" si="6"/>
        <v>6</v>
      </c>
      <c r="K27" s="280">
        <v>3</v>
      </c>
      <c r="L27" s="329">
        <v>14</v>
      </c>
      <c r="M27" s="329">
        <v>7</v>
      </c>
      <c r="N27" s="339">
        <f t="shared" si="7"/>
        <v>24</v>
      </c>
      <c r="O27" s="324">
        <v>6</v>
      </c>
      <c r="P27" s="280">
        <v>2</v>
      </c>
      <c r="Q27" s="351">
        <f>'[6]Outras operações'!M25</f>
        <v>5</v>
      </c>
      <c r="R27" s="386">
        <f t="shared" si="8"/>
        <v>13</v>
      </c>
      <c r="S27" s="386">
        <f t="shared" si="9"/>
        <v>52</v>
      </c>
      <c r="T27" s="34">
        <f>+S27-'[6]Outras operações'!N25</f>
        <v>0</v>
      </c>
    </row>
    <row r="28" spans="2:20" ht="15.75" thickBot="1" x14ac:dyDescent="0.3">
      <c r="B28" s="337" t="s">
        <v>197</v>
      </c>
      <c r="C28" s="354">
        <v>19</v>
      </c>
      <c r="D28" s="351">
        <v>3</v>
      </c>
      <c r="E28" s="351">
        <v>6</v>
      </c>
      <c r="F28" s="339">
        <f t="shared" si="5"/>
        <v>28</v>
      </c>
      <c r="G28" s="351">
        <v>7</v>
      </c>
      <c r="H28" s="351">
        <v>9</v>
      </c>
      <c r="I28" s="280">
        <v>4</v>
      </c>
      <c r="J28" s="339">
        <f t="shared" si="6"/>
        <v>20</v>
      </c>
      <c r="K28" s="280">
        <v>2</v>
      </c>
      <c r="L28" s="329">
        <v>25</v>
      </c>
      <c r="M28" s="329">
        <v>16</v>
      </c>
      <c r="N28" s="339">
        <f t="shared" si="7"/>
        <v>43</v>
      </c>
      <c r="O28" s="322">
        <f>23+2</f>
        <v>25</v>
      </c>
      <c r="P28" s="280">
        <v>6</v>
      </c>
      <c r="Q28" s="341">
        <f>'[6]Outras operações'!M26</f>
        <v>23</v>
      </c>
      <c r="R28" s="386">
        <f t="shared" si="8"/>
        <v>54</v>
      </c>
      <c r="S28" s="386">
        <f t="shared" si="9"/>
        <v>145</v>
      </c>
      <c r="T28" s="34">
        <f>+S28-'[6]Outras operações'!N26</f>
        <v>0</v>
      </c>
    </row>
    <row r="29" spans="2:20" ht="15.75" thickBot="1" x14ac:dyDescent="0.3">
      <c r="B29" s="344" t="s">
        <v>53</v>
      </c>
      <c r="C29" s="347">
        <f>SUM(C22:C28)</f>
        <v>721</v>
      </c>
      <c r="D29" s="347">
        <f>SUM(D22:D28)</f>
        <v>875</v>
      </c>
      <c r="E29" s="347">
        <f>SUM(E22:E28)</f>
        <v>1137</v>
      </c>
      <c r="F29" s="339">
        <f t="shared" si="5"/>
        <v>2733</v>
      </c>
      <c r="G29" s="347">
        <f>SUM(G22:G28)</f>
        <v>407</v>
      </c>
      <c r="H29" s="347">
        <f>SUM(H22:H28)</f>
        <v>895</v>
      </c>
      <c r="I29" s="315">
        <f>SUM(I22:I28)</f>
        <v>636</v>
      </c>
      <c r="J29" s="339">
        <f t="shared" si="6"/>
        <v>1938</v>
      </c>
      <c r="K29" s="315">
        <f>SUM(K22:K28)</f>
        <v>734</v>
      </c>
      <c r="L29" s="315">
        <f>SUM(L22:L28)</f>
        <v>935</v>
      </c>
      <c r="M29" s="315">
        <f>SUM(M22:M28)</f>
        <v>762</v>
      </c>
      <c r="N29" s="339">
        <f t="shared" si="7"/>
        <v>2431</v>
      </c>
      <c r="O29" s="315">
        <f>SUM(O22:O28)</f>
        <v>779</v>
      </c>
      <c r="P29" s="315">
        <f>SUM(P22:P28)</f>
        <v>411</v>
      </c>
      <c r="Q29" s="347">
        <f>'[6]Outras operações'!M27</f>
        <v>895</v>
      </c>
      <c r="R29" s="386">
        <f t="shared" si="8"/>
        <v>2085</v>
      </c>
      <c r="S29" s="386">
        <f t="shared" si="9"/>
        <v>9187</v>
      </c>
      <c r="T29" s="34">
        <f>+S29-'[6]Outras operações'!N27</f>
        <v>0</v>
      </c>
    </row>
    <row r="30" spans="2:20" ht="15.75" thickBot="1" x14ac:dyDescent="0.3">
      <c r="F30" s="339">
        <f>SUM(C30:E30)</f>
        <v>0</v>
      </c>
      <c r="J30" s="339">
        <f>SUM(G30:I30)</f>
        <v>0</v>
      </c>
      <c r="N30" s="339"/>
    </row>
    <row r="31" spans="2:20" s="377" customFormat="1" x14ac:dyDescent="0.25">
      <c r="B31" s="376" t="s">
        <v>200</v>
      </c>
      <c r="C31" s="378">
        <f>+C8+C9+C7+C5+C6+C12+C18</f>
        <v>110135</v>
      </c>
      <c r="D31" s="378">
        <f t="shared" ref="D31:M31" si="10">+D8+D9+D7+D5+D6+D12+D18</f>
        <v>133313</v>
      </c>
      <c r="E31" s="378">
        <f t="shared" si="10"/>
        <v>163360</v>
      </c>
      <c r="F31" s="378">
        <f t="shared" si="10"/>
        <v>406808</v>
      </c>
      <c r="G31" s="378">
        <f t="shared" si="10"/>
        <v>143275</v>
      </c>
      <c r="H31" s="378">
        <f t="shared" si="10"/>
        <v>208282</v>
      </c>
      <c r="I31" s="378">
        <f t="shared" si="10"/>
        <v>142525</v>
      </c>
      <c r="J31" s="378">
        <f t="shared" si="10"/>
        <v>494082</v>
      </c>
      <c r="K31" s="378">
        <f t="shared" si="10"/>
        <v>173664</v>
      </c>
      <c r="L31" s="378">
        <f t="shared" si="10"/>
        <v>181488</v>
      </c>
      <c r="M31" s="378">
        <f t="shared" si="10"/>
        <v>172732</v>
      </c>
      <c r="N31" s="378">
        <f>+N8+N9+N7+N5+N6+N12+N18</f>
        <v>527884</v>
      </c>
      <c r="O31" s="378">
        <f>+O8+O9+O7+O5+O6+O12+O18</f>
        <v>184369</v>
      </c>
      <c r="P31" s="393">
        <f>+P8+P9+P7+P5+P6+P12+P18</f>
        <v>181109</v>
      </c>
    </row>
    <row r="34" spans="2:18" x14ac:dyDescent="0.25">
      <c r="B34" s="392" t="s">
        <v>200</v>
      </c>
      <c r="C34" s="34">
        <f>+C29-'[6]Outras operações'!B27</f>
        <v>0</v>
      </c>
      <c r="D34" s="388">
        <f>+D29-'[6]Outras operações'!C27</f>
        <v>0</v>
      </c>
      <c r="E34" s="388">
        <f>+E29-'[6]Outras operações'!D27</f>
        <v>0</v>
      </c>
      <c r="F34" s="388"/>
      <c r="G34" s="388">
        <f>+G29-'[6]Outras operações'!E27</f>
        <v>0</v>
      </c>
      <c r="H34" s="388">
        <f>+H29-'[6]Outras operações'!F27</f>
        <v>0</v>
      </c>
      <c r="I34" s="388">
        <f>+I29-'[6]Outras operações'!G27</f>
        <v>0</v>
      </c>
      <c r="K34" s="388">
        <f>+K29-'[6]Outras operações'!H27</f>
        <v>0</v>
      </c>
      <c r="L34" s="388">
        <f>+L29-'[6]Outras operações'!I27</f>
        <v>0</v>
      </c>
      <c r="M34" s="388">
        <f>+M29-'[6]Outras operações'!J27</f>
        <v>0</v>
      </c>
      <c r="O34" s="388">
        <f>+O29-'[6]Outras operações'!K27</f>
        <v>0</v>
      </c>
      <c r="P34" s="388">
        <f>+P29-'[6]Outras operações'!L27</f>
        <v>0</v>
      </c>
      <c r="Q34" s="388">
        <f>+Q29-'[6]Outras operações'!M27</f>
        <v>0</v>
      </c>
      <c r="R34" s="388"/>
    </row>
  </sheetData>
  <conditionalFormatting sqref="T4:T13">
    <cfRule type="cellIs" dxfId="8" priority="4" operator="greaterThan">
      <formula>0</formula>
    </cfRule>
  </conditionalFormatting>
  <conditionalFormatting sqref="T15:T29">
    <cfRule type="cellIs" dxfId="7" priority="3" operator="greaterThan">
      <formula>0</formula>
    </cfRule>
  </conditionalFormatting>
  <conditionalFormatting sqref="C14:S14">
    <cfRule type="cellIs" dxfId="6" priority="2" operator="greaterThan">
      <formula>0</formula>
    </cfRule>
  </conditionalFormatting>
  <conditionalFormatting sqref="C34:S34">
    <cfRule type="cellIs" dxfId="5" priority="1" operator="greaterThan">
      <formula>0</formula>
    </cfRule>
  </conditionalFormatting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2:X81"/>
  <sheetViews>
    <sheetView workbookViewId="0">
      <selection activeCell="C37" sqref="C37"/>
    </sheetView>
  </sheetViews>
  <sheetFormatPr defaultColWidth="9.140625" defaultRowHeight="12" x14ac:dyDescent="0.2"/>
  <cols>
    <col min="1" max="1" width="23.5703125" style="274" customWidth="1"/>
    <col min="2" max="2" width="10.42578125" style="274" customWidth="1"/>
    <col min="3" max="6" width="17.5703125" style="274" customWidth="1"/>
    <col min="7" max="7" width="18" style="274" customWidth="1"/>
    <col min="8" max="8" width="13.7109375" style="274" customWidth="1"/>
    <col min="9" max="9" width="13.85546875" style="274" customWidth="1"/>
    <col min="10" max="10" width="17.5703125" style="274" customWidth="1"/>
    <col min="11" max="11" width="16.7109375" style="274" customWidth="1"/>
    <col min="12" max="12" width="16.28515625" style="274" customWidth="1"/>
    <col min="13" max="13" width="14" style="274" customWidth="1"/>
    <col min="14" max="14" width="17.5703125" style="274" customWidth="1"/>
    <col min="15" max="16" width="16.42578125" style="274" customWidth="1"/>
    <col min="17" max="18" width="16.28515625" style="274" customWidth="1"/>
    <col min="19" max="19" width="19.140625" style="274" customWidth="1"/>
    <col min="20" max="20" width="9.140625" style="274" customWidth="1"/>
    <col min="21" max="21" width="28.28515625" style="274" customWidth="1"/>
    <col min="22" max="22" width="9.140625" style="274" customWidth="1"/>
    <col min="23" max="23" width="21.28515625" style="274" customWidth="1"/>
    <col min="24" max="24" width="22.5703125" style="274" customWidth="1"/>
    <col min="25" max="16384" width="9.140625" style="274"/>
  </cols>
  <sheetData>
    <row r="2" spans="1:24" ht="12.75" thickBot="1" x14ac:dyDescent="0.25">
      <c r="A2" s="308" t="s">
        <v>139</v>
      </c>
      <c r="B2" s="309" t="s">
        <v>140</v>
      </c>
      <c r="C2" s="293"/>
    </row>
    <row r="3" spans="1:24" s="277" customFormat="1" ht="15" thickBot="1" x14ac:dyDescent="0.25">
      <c r="A3" s="310" t="s">
        <v>141</v>
      </c>
      <c r="B3" s="309" t="s">
        <v>142</v>
      </c>
      <c r="C3" s="309" t="s">
        <v>143</v>
      </c>
      <c r="D3" s="309" t="s">
        <v>144</v>
      </c>
      <c r="E3" s="309" t="s">
        <v>145</v>
      </c>
      <c r="F3" s="309" t="s">
        <v>133</v>
      </c>
      <c r="G3" s="309" t="s">
        <v>146</v>
      </c>
      <c r="H3" s="309" t="s">
        <v>147</v>
      </c>
      <c r="I3" s="309" t="s">
        <v>148</v>
      </c>
      <c r="J3" s="309" t="s">
        <v>134</v>
      </c>
      <c r="K3" s="309" t="s">
        <v>149</v>
      </c>
      <c r="L3" s="309" t="s">
        <v>150</v>
      </c>
      <c r="M3" s="309" t="s">
        <v>151</v>
      </c>
      <c r="N3" s="309" t="s">
        <v>135</v>
      </c>
      <c r="O3" s="309" t="s">
        <v>152</v>
      </c>
      <c r="P3" s="309" t="s">
        <v>153</v>
      </c>
      <c r="Q3" s="309" t="s">
        <v>154</v>
      </c>
      <c r="R3" s="335" t="s">
        <v>201</v>
      </c>
      <c r="S3" s="309" t="s">
        <v>53</v>
      </c>
      <c r="T3" s="391" t="s">
        <v>200</v>
      </c>
    </row>
    <row r="4" spans="1:24" x14ac:dyDescent="0.2">
      <c r="A4" s="278" t="s">
        <v>157</v>
      </c>
      <c r="B4" s="278" t="s">
        <v>158</v>
      </c>
      <c r="C4" s="280">
        <v>38403</v>
      </c>
      <c r="D4" s="280">
        <v>40402</v>
      </c>
      <c r="E4" s="280">
        <v>54044</v>
      </c>
      <c r="F4" s="280">
        <f>SUM(C4:E4)</f>
        <v>132849</v>
      </c>
      <c r="G4" s="280">
        <v>52928</v>
      </c>
      <c r="H4" s="280">
        <v>74217</v>
      </c>
      <c r="I4" s="311">
        <v>52286</v>
      </c>
      <c r="J4" s="280">
        <f>SUM(G4:I4)</f>
        <v>179431</v>
      </c>
      <c r="K4" s="312">
        <v>64631</v>
      </c>
      <c r="L4" s="312">
        <v>67526</v>
      </c>
      <c r="M4" s="313">
        <v>65216</v>
      </c>
      <c r="N4" s="280">
        <f>SUM(K4:M4)</f>
        <v>197373</v>
      </c>
      <c r="O4" s="311">
        <v>66006</v>
      </c>
      <c r="P4" s="311">
        <v>68149</v>
      </c>
      <c r="Q4" s="311">
        <f>'[6]operações 2016_ números'!N4</f>
        <v>92690</v>
      </c>
      <c r="R4" s="402">
        <f>+O4+P4+Q4</f>
        <v>226845</v>
      </c>
      <c r="S4" s="314">
        <f>+C4+D4+E4+G4+H4+I4+K4+L4+M4+O4+P4+Q4</f>
        <v>736498</v>
      </c>
      <c r="T4" s="316">
        <f>+S4-'[6]operações 2016_ números'!O4</f>
        <v>0</v>
      </c>
    </row>
    <row r="5" spans="1:24" x14ac:dyDescent="0.2">
      <c r="A5" s="278" t="s">
        <v>157</v>
      </c>
      <c r="B5" s="278" t="s">
        <v>159</v>
      </c>
      <c r="C5" s="280">
        <v>4278</v>
      </c>
      <c r="D5" s="280">
        <v>4298</v>
      </c>
      <c r="E5" s="280">
        <v>6409</v>
      </c>
      <c r="F5" s="280">
        <f t="shared" ref="F5:F10" si="0">SUM(C5:E5)</f>
        <v>14985</v>
      </c>
      <c r="G5" s="280">
        <v>4736</v>
      </c>
      <c r="H5" s="280">
        <v>3901</v>
      </c>
      <c r="I5" s="311">
        <v>5432</v>
      </c>
      <c r="J5" s="280">
        <f t="shared" ref="J5:J10" si="1">SUM(G5:I5)</f>
        <v>14069</v>
      </c>
      <c r="K5" s="312">
        <v>5981</v>
      </c>
      <c r="L5" s="312">
        <v>4112</v>
      </c>
      <c r="M5" s="313">
        <v>3313</v>
      </c>
      <c r="N5" s="280">
        <f t="shared" ref="N5:N10" si="2">SUM(K5:M5)</f>
        <v>13406</v>
      </c>
      <c r="O5" s="311">
        <v>4978</v>
      </c>
      <c r="P5" s="311">
        <v>4458</v>
      </c>
      <c r="Q5" s="311">
        <f>'[6]operações 2016_ números'!N5</f>
        <v>5012</v>
      </c>
      <c r="R5" s="402">
        <f t="shared" ref="R5:R10" si="3">+O5+P5+Q5</f>
        <v>14448</v>
      </c>
      <c r="S5" s="314">
        <f t="shared" ref="S5:S10" si="4">C5+D5+E5+G5+H5+I5+K5+L5+M5+O5+P5+Q5</f>
        <v>56908</v>
      </c>
      <c r="T5" s="316">
        <f>+S5-'[6]operações 2016_ números'!O5</f>
        <v>0</v>
      </c>
    </row>
    <row r="6" spans="1:24" ht="15" x14ac:dyDescent="0.25">
      <c r="A6" s="278" t="s">
        <v>157</v>
      </c>
      <c r="B6" s="278" t="s">
        <v>161</v>
      </c>
      <c r="C6" s="280">
        <v>1929</v>
      </c>
      <c r="D6" s="280">
        <v>1503</v>
      </c>
      <c r="E6" s="280">
        <v>1820</v>
      </c>
      <c r="F6" s="280">
        <f t="shared" si="0"/>
        <v>5252</v>
      </c>
      <c r="G6" s="280">
        <v>1623</v>
      </c>
      <c r="H6" s="280">
        <v>1369</v>
      </c>
      <c r="I6" s="311">
        <v>736</v>
      </c>
      <c r="J6" s="280">
        <f t="shared" si="1"/>
        <v>3728</v>
      </c>
      <c r="K6" s="312">
        <v>178</v>
      </c>
      <c r="L6" s="312">
        <v>0</v>
      </c>
      <c r="M6" s="313">
        <v>0</v>
      </c>
      <c r="N6" s="280">
        <f t="shared" si="2"/>
        <v>178</v>
      </c>
      <c r="O6" s="311">
        <v>0</v>
      </c>
      <c r="P6" s="311">
        <v>0</v>
      </c>
      <c r="Q6" s="311">
        <f>'[6]operações 2016_ números'!N6</f>
        <v>0</v>
      </c>
      <c r="R6" s="402">
        <f t="shared" si="3"/>
        <v>0</v>
      </c>
      <c r="S6" s="314">
        <f t="shared" si="4"/>
        <v>9158</v>
      </c>
      <c r="T6" s="316">
        <f>+S6-'[6]operações 2016_ números'!O6</f>
        <v>0</v>
      </c>
      <c r="U6" s="286" t="s">
        <v>160</v>
      </c>
      <c r="V6" s="286">
        <v>38</v>
      </c>
      <c r="W6" s="287"/>
      <c r="X6" s="34"/>
    </row>
    <row r="7" spans="1:24" ht="15" x14ac:dyDescent="0.25">
      <c r="A7" s="278" t="s">
        <v>157</v>
      </c>
      <c r="B7" s="278" t="s">
        <v>163</v>
      </c>
      <c r="C7" s="280">
        <v>3225</v>
      </c>
      <c r="D7" s="280">
        <v>2640</v>
      </c>
      <c r="E7" s="280">
        <v>3378</v>
      </c>
      <c r="F7" s="280">
        <f t="shared" si="0"/>
        <v>9243</v>
      </c>
      <c r="G7" s="280">
        <v>2827</v>
      </c>
      <c r="H7" s="280">
        <v>2725</v>
      </c>
      <c r="I7" s="311">
        <v>3303</v>
      </c>
      <c r="J7" s="280">
        <f t="shared" si="1"/>
        <v>8855</v>
      </c>
      <c r="K7" s="312">
        <v>2693</v>
      </c>
      <c r="L7" s="312">
        <v>3587</v>
      </c>
      <c r="M7" s="313">
        <v>3093</v>
      </c>
      <c r="N7" s="280">
        <f t="shared" si="2"/>
        <v>9373</v>
      </c>
      <c r="O7" s="311">
        <v>3870</v>
      </c>
      <c r="P7" s="311">
        <v>3426</v>
      </c>
      <c r="Q7" s="311">
        <f>'[6]operações 2016_ números'!N7</f>
        <v>4149</v>
      </c>
      <c r="R7" s="402">
        <f t="shared" si="3"/>
        <v>11445</v>
      </c>
      <c r="S7" s="314">
        <f t="shared" si="4"/>
        <v>38916</v>
      </c>
      <c r="T7" s="316">
        <f>+S7-'[6]operações 2016_ números'!O7</f>
        <v>0</v>
      </c>
      <c r="U7" s="286" t="s">
        <v>162</v>
      </c>
      <c r="V7" s="286">
        <v>34</v>
      </c>
      <c r="W7" s="287">
        <v>211356500</v>
      </c>
      <c r="X7" s="34" t="s">
        <v>6</v>
      </c>
    </row>
    <row r="8" spans="1:24" ht="15" x14ac:dyDescent="0.25">
      <c r="A8" s="278" t="s">
        <v>157</v>
      </c>
      <c r="B8" s="278" t="s">
        <v>165</v>
      </c>
      <c r="C8" s="280">
        <v>2450</v>
      </c>
      <c r="D8" s="280">
        <v>2118</v>
      </c>
      <c r="E8" s="280">
        <v>3018</v>
      </c>
      <c r="F8" s="280">
        <f t="shared" si="0"/>
        <v>7586</v>
      </c>
      <c r="G8" s="280">
        <v>2292</v>
      </c>
      <c r="H8" s="280">
        <v>3271</v>
      </c>
      <c r="I8" s="311">
        <v>3481</v>
      </c>
      <c r="J8" s="280">
        <f t="shared" si="1"/>
        <v>9044</v>
      </c>
      <c r="K8" s="312">
        <v>3267</v>
      </c>
      <c r="L8" s="312">
        <v>2885</v>
      </c>
      <c r="M8" s="313">
        <v>3076</v>
      </c>
      <c r="N8" s="280">
        <f t="shared" si="2"/>
        <v>9228</v>
      </c>
      <c r="O8" s="311">
        <v>2626</v>
      </c>
      <c r="P8" s="311">
        <v>2436</v>
      </c>
      <c r="Q8" s="311">
        <f>'[6]operações 2016_ números'!N8</f>
        <v>3143</v>
      </c>
      <c r="R8" s="402">
        <f t="shared" si="3"/>
        <v>8205</v>
      </c>
      <c r="S8" s="314">
        <f t="shared" si="4"/>
        <v>34063</v>
      </c>
      <c r="T8" s="316">
        <f>+S8-'[6]operações 2016_ números'!O8</f>
        <v>0</v>
      </c>
      <c r="U8" s="286" t="s">
        <v>164</v>
      </c>
      <c r="V8" s="286">
        <v>15265</v>
      </c>
      <c r="W8" s="287"/>
      <c r="X8" s="34" t="s">
        <v>57</v>
      </c>
    </row>
    <row r="9" spans="1:24" ht="15" x14ac:dyDescent="0.25">
      <c r="A9" s="278" t="s">
        <v>157</v>
      </c>
      <c r="B9" s="278" t="s">
        <v>167</v>
      </c>
      <c r="C9" s="280">
        <v>154</v>
      </c>
      <c r="D9" s="280">
        <v>473</v>
      </c>
      <c r="E9" s="280">
        <v>748</v>
      </c>
      <c r="F9" s="280">
        <f t="shared" si="0"/>
        <v>1375</v>
      </c>
      <c r="G9" s="280">
        <v>6</v>
      </c>
      <c r="H9" s="280">
        <v>66</v>
      </c>
      <c r="I9" s="311">
        <v>555</v>
      </c>
      <c r="J9" s="280">
        <f t="shared" si="1"/>
        <v>627</v>
      </c>
      <c r="K9" s="312">
        <v>731</v>
      </c>
      <c r="L9" s="312">
        <v>639</v>
      </c>
      <c r="M9" s="313">
        <v>940</v>
      </c>
      <c r="N9" s="280">
        <f t="shared" si="2"/>
        <v>2310</v>
      </c>
      <c r="O9" s="311">
        <v>817</v>
      </c>
      <c r="P9" s="311">
        <v>633</v>
      </c>
      <c r="Q9" s="311">
        <f>'[6]operações 2016_ números'!N9</f>
        <v>1090</v>
      </c>
      <c r="R9" s="402">
        <f t="shared" si="3"/>
        <v>2540</v>
      </c>
      <c r="S9" s="314">
        <f t="shared" si="4"/>
        <v>6852</v>
      </c>
      <c r="T9" s="316">
        <f>+S9-'[6]operações 2016_ números'!O9</f>
        <v>0</v>
      </c>
      <c r="U9" s="286" t="s">
        <v>166</v>
      </c>
      <c r="V9" s="286">
        <v>228</v>
      </c>
      <c r="W9" s="287"/>
      <c r="X9" s="34" t="s">
        <v>61</v>
      </c>
    </row>
    <row r="10" spans="1:24" ht="15" x14ac:dyDescent="0.25">
      <c r="A10" s="278" t="s">
        <v>157</v>
      </c>
      <c r="B10" s="278" t="s">
        <v>169</v>
      </c>
      <c r="C10" s="280">
        <v>2462</v>
      </c>
      <c r="D10" s="280">
        <v>2445</v>
      </c>
      <c r="E10" s="280">
        <v>3564</v>
      </c>
      <c r="F10" s="280">
        <f t="shared" si="0"/>
        <v>8471</v>
      </c>
      <c r="G10" s="280">
        <v>325</v>
      </c>
      <c r="H10" s="280">
        <v>3044</v>
      </c>
      <c r="I10" s="311">
        <v>2835</v>
      </c>
      <c r="J10" s="280">
        <f t="shared" si="1"/>
        <v>6204</v>
      </c>
      <c r="K10" s="312">
        <v>2358</v>
      </c>
      <c r="L10" s="312">
        <v>2352</v>
      </c>
      <c r="M10" s="313">
        <v>2476</v>
      </c>
      <c r="N10" s="280">
        <f t="shared" si="2"/>
        <v>7186</v>
      </c>
      <c r="O10" s="311">
        <v>3221</v>
      </c>
      <c r="P10" s="311">
        <v>2906</v>
      </c>
      <c r="Q10" s="311">
        <f>'[6]operações 2016_ números'!N10</f>
        <v>3809</v>
      </c>
      <c r="R10" s="402">
        <f t="shared" si="3"/>
        <v>9936</v>
      </c>
      <c r="S10" s="314">
        <f t="shared" si="4"/>
        <v>31797</v>
      </c>
      <c r="T10" s="316">
        <f>+S10-'[6]operações 2016_ números'!O10</f>
        <v>0</v>
      </c>
      <c r="U10" s="286" t="s">
        <v>168</v>
      </c>
      <c r="V10" s="286">
        <v>387</v>
      </c>
      <c r="W10" s="287">
        <v>33971400000</v>
      </c>
      <c r="X10" s="34"/>
    </row>
    <row r="11" spans="1:24" ht="15" x14ac:dyDescent="0.25">
      <c r="A11" s="288" t="s">
        <v>53</v>
      </c>
      <c r="B11" s="288"/>
      <c r="C11" s="315">
        <f>SUM(C4:C10)</f>
        <v>52901</v>
      </c>
      <c r="D11" s="315">
        <f t="shared" ref="D11:I11" si="5">SUM(D4:D10)</f>
        <v>53879</v>
      </c>
      <c r="E11" s="315">
        <f>SUM(E4:E10)</f>
        <v>72981</v>
      </c>
      <c r="F11" s="280">
        <f>SUM(C11:E11)</f>
        <v>179761</v>
      </c>
      <c r="G11" s="315">
        <f t="shared" si="5"/>
        <v>64737</v>
      </c>
      <c r="H11" s="315">
        <f t="shared" si="5"/>
        <v>88593</v>
      </c>
      <c r="I11" s="315">
        <f t="shared" si="5"/>
        <v>68628</v>
      </c>
      <c r="J11" s="280">
        <f>SUM(G11:I11)</f>
        <v>221958</v>
      </c>
      <c r="K11" s="315">
        <f>SUM(K4:K10)</f>
        <v>79839</v>
      </c>
      <c r="L11" s="315">
        <f>SUM(L4:L10)</f>
        <v>81101</v>
      </c>
      <c r="M11" s="315">
        <f>SUM(M4:M10)</f>
        <v>78114</v>
      </c>
      <c r="N11" s="280">
        <f>SUM(K11:M11)</f>
        <v>239054</v>
      </c>
      <c r="O11" s="315">
        <f>SUM(O4:O10)</f>
        <v>81518</v>
      </c>
      <c r="P11" s="315">
        <f>SUM(P4:P10)</f>
        <v>82008</v>
      </c>
      <c r="Q11" s="315">
        <f>'[6]operações 2016_ números'!N11</f>
        <v>109893</v>
      </c>
      <c r="R11" s="402">
        <f>+O11+P11+Q11</f>
        <v>273419</v>
      </c>
      <c r="S11" s="315">
        <f>SUM(S4:S10)</f>
        <v>914192</v>
      </c>
      <c r="T11" s="316">
        <f>+S11-'[6]operações 2016_ números'!O11</f>
        <v>0</v>
      </c>
      <c r="U11" s="286" t="s">
        <v>170</v>
      </c>
      <c r="V11" s="286">
        <v>405</v>
      </c>
      <c r="W11" s="287"/>
      <c r="X11" s="34"/>
    </row>
    <row r="12" spans="1:24" ht="15" x14ac:dyDescent="0.25">
      <c r="A12" s="278"/>
      <c r="C12" s="316"/>
      <c r="D12" s="316"/>
      <c r="E12" s="316"/>
      <c r="F12" s="317"/>
      <c r="G12" s="316"/>
      <c r="H12" s="316"/>
      <c r="I12" s="316"/>
      <c r="J12" s="316"/>
      <c r="K12" s="316"/>
      <c r="L12" s="316"/>
      <c r="M12" s="316"/>
      <c r="N12" s="316"/>
      <c r="O12" s="316"/>
      <c r="P12" s="316"/>
      <c r="Q12" s="316"/>
      <c r="R12" s="402"/>
      <c r="S12" s="320"/>
      <c r="T12" s="316">
        <f>+S12-'[6]operações 2016_ números'!O12</f>
        <v>0</v>
      </c>
      <c r="U12" s="286" t="s">
        <v>171</v>
      </c>
      <c r="V12" s="286">
        <v>6</v>
      </c>
      <c r="W12" s="287"/>
      <c r="X12" s="34"/>
    </row>
    <row r="13" spans="1:24" ht="15" x14ac:dyDescent="0.25">
      <c r="A13" s="278" t="s">
        <v>174</v>
      </c>
      <c r="B13" s="278" t="s">
        <v>158</v>
      </c>
      <c r="C13" s="280">
        <v>2389</v>
      </c>
      <c r="D13" s="280">
        <v>2220</v>
      </c>
      <c r="E13" s="280">
        <v>3153</v>
      </c>
      <c r="F13" s="280">
        <f>SUM(C13:E13)</f>
        <v>7762</v>
      </c>
      <c r="G13" s="280">
        <v>2848</v>
      </c>
      <c r="H13" s="280">
        <v>3845</v>
      </c>
      <c r="I13" s="311">
        <v>2780</v>
      </c>
      <c r="J13" s="280">
        <f>SUM(G13:I13)</f>
        <v>9473</v>
      </c>
      <c r="K13" s="312">
        <v>3705</v>
      </c>
      <c r="L13" s="312">
        <v>3536</v>
      </c>
      <c r="M13" s="313">
        <v>3341</v>
      </c>
      <c r="N13" s="280">
        <f>SUM(K13:M13)</f>
        <v>10582</v>
      </c>
      <c r="O13" s="311">
        <v>3260</v>
      </c>
      <c r="P13" s="311">
        <v>3336</v>
      </c>
      <c r="Q13" s="311">
        <f>'[6]operações 2016_ números'!N13</f>
        <v>4412</v>
      </c>
      <c r="R13" s="402">
        <f t="shared" ref="R13:R35" si="6">+O13+P13+Q13</f>
        <v>11008</v>
      </c>
      <c r="S13" s="314">
        <f>C13+D13+E13+G13+H13+I13+K13+L13+M13+O13+P13+Q13</f>
        <v>38825</v>
      </c>
      <c r="T13" s="316">
        <f>+S13-'[6]operações 2016_ números'!O13</f>
        <v>0</v>
      </c>
      <c r="U13" s="286" t="s">
        <v>172</v>
      </c>
      <c r="V13" s="286">
        <v>459</v>
      </c>
      <c r="W13" s="287">
        <v>66324150000</v>
      </c>
      <c r="X13" s="34"/>
    </row>
    <row r="14" spans="1:24" ht="15" x14ac:dyDescent="0.25">
      <c r="A14" s="278" t="s">
        <v>174</v>
      </c>
      <c r="B14" s="278" t="s">
        <v>159</v>
      </c>
      <c r="C14" s="280">
        <v>237</v>
      </c>
      <c r="D14" s="280">
        <v>251</v>
      </c>
      <c r="E14" s="280">
        <v>295</v>
      </c>
      <c r="F14" s="280">
        <f t="shared" ref="F14:F19" si="7">SUM(C14:E14)</f>
        <v>783</v>
      </c>
      <c r="G14" s="280">
        <v>247</v>
      </c>
      <c r="H14" s="280">
        <v>242</v>
      </c>
      <c r="I14" s="311">
        <v>216</v>
      </c>
      <c r="J14" s="280">
        <f t="shared" ref="J14:J19" si="8">SUM(G14:I14)</f>
        <v>705</v>
      </c>
      <c r="K14" s="312">
        <v>251</v>
      </c>
      <c r="L14" s="312">
        <v>213</v>
      </c>
      <c r="M14" s="313">
        <v>164</v>
      </c>
      <c r="N14" s="280">
        <f t="shared" ref="N14:N19" si="9">SUM(K14:M14)</f>
        <v>628</v>
      </c>
      <c r="O14" s="311">
        <v>256</v>
      </c>
      <c r="P14" s="311">
        <v>245</v>
      </c>
      <c r="Q14" s="311">
        <f>'[6]operações 2016_ números'!N14</f>
        <v>285</v>
      </c>
      <c r="R14" s="402">
        <f t="shared" si="6"/>
        <v>786</v>
      </c>
      <c r="S14" s="314">
        <f t="shared" ref="S14:S19" si="10">C14+D14+E14+G14+H14+I14+K14+L14+M14+O14+P14+Q14</f>
        <v>2902</v>
      </c>
      <c r="T14" s="316">
        <f>+S14-'[6]operações 2016_ números'!O14</f>
        <v>0</v>
      </c>
      <c r="U14" s="286" t="s">
        <v>173</v>
      </c>
      <c r="V14" s="286">
        <v>90</v>
      </c>
      <c r="W14" s="287"/>
      <c r="X14" s="34" t="s">
        <v>117</v>
      </c>
    </row>
    <row r="15" spans="1:24" ht="15" x14ac:dyDescent="0.25">
      <c r="A15" s="278" t="s">
        <v>174</v>
      </c>
      <c r="B15" s="278" t="s">
        <v>161</v>
      </c>
      <c r="C15" s="280">
        <v>122</v>
      </c>
      <c r="D15" s="280">
        <v>111</v>
      </c>
      <c r="E15" s="280">
        <v>205</v>
      </c>
      <c r="F15" s="280">
        <f t="shared" si="7"/>
        <v>438</v>
      </c>
      <c r="G15" s="280">
        <v>135</v>
      </c>
      <c r="H15" s="280">
        <v>119</v>
      </c>
      <c r="I15" s="311">
        <v>72</v>
      </c>
      <c r="J15" s="280">
        <f t="shared" si="8"/>
        <v>326</v>
      </c>
      <c r="K15" s="312">
        <v>30</v>
      </c>
      <c r="L15" s="312">
        <v>0</v>
      </c>
      <c r="M15" s="313">
        <v>0</v>
      </c>
      <c r="N15" s="280">
        <f t="shared" si="9"/>
        <v>30</v>
      </c>
      <c r="O15" s="311">
        <v>0</v>
      </c>
      <c r="P15" s="311">
        <v>0</v>
      </c>
      <c r="Q15" s="311">
        <f>'[6]operações 2016_ números'!N15</f>
        <v>0</v>
      </c>
      <c r="R15" s="402">
        <f t="shared" si="6"/>
        <v>0</v>
      </c>
      <c r="S15" s="314">
        <f t="shared" si="10"/>
        <v>794</v>
      </c>
      <c r="T15" s="316">
        <f>+S15-'[6]operações 2016_ números'!O15</f>
        <v>0</v>
      </c>
      <c r="U15" s="286" t="s">
        <v>175</v>
      </c>
      <c r="V15" s="286">
        <v>60</v>
      </c>
      <c r="W15" s="287"/>
      <c r="X15" s="34" t="s">
        <v>55</v>
      </c>
    </row>
    <row r="16" spans="1:24" ht="15" x14ac:dyDescent="0.25">
      <c r="A16" s="278" t="s">
        <v>174</v>
      </c>
      <c r="B16" s="278" t="s">
        <v>163</v>
      </c>
      <c r="C16" s="280">
        <v>215</v>
      </c>
      <c r="D16" s="280">
        <v>176</v>
      </c>
      <c r="E16" s="280">
        <v>191</v>
      </c>
      <c r="F16" s="280">
        <f t="shared" si="7"/>
        <v>582</v>
      </c>
      <c r="G16" s="280">
        <v>187</v>
      </c>
      <c r="H16" s="280">
        <v>239</v>
      </c>
      <c r="I16" s="311">
        <v>236</v>
      </c>
      <c r="J16" s="280">
        <f t="shared" si="8"/>
        <v>662</v>
      </c>
      <c r="K16" s="312">
        <v>212</v>
      </c>
      <c r="L16" s="312">
        <v>284</v>
      </c>
      <c r="M16" s="313">
        <v>216</v>
      </c>
      <c r="N16" s="280">
        <f t="shared" si="9"/>
        <v>712</v>
      </c>
      <c r="O16" s="311">
        <v>223</v>
      </c>
      <c r="P16" s="311">
        <v>190</v>
      </c>
      <c r="Q16" s="311">
        <f>'[6]operações 2016_ números'!N16</f>
        <v>280</v>
      </c>
      <c r="R16" s="402">
        <f t="shared" si="6"/>
        <v>693</v>
      </c>
      <c r="S16" s="314">
        <f t="shared" si="10"/>
        <v>2649</v>
      </c>
      <c r="T16" s="316">
        <f>+S16-'[6]operações 2016_ números'!O16</f>
        <v>0</v>
      </c>
      <c r="U16" s="286" t="s">
        <v>176</v>
      </c>
      <c r="V16" s="286">
        <v>32629</v>
      </c>
      <c r="W16" s="287"/>
      <c r="X16" s="34"/>
    </row>
    <row r="17" spans="1:24" ht="15" x14ac:dyDescent="0.25">
      <c r="A17" s="278" t="s">
        <v>174</v>
      </c>
      <c r="B17" s="278" t="s">
        <v>165</v>
      </c>
      <c r="C17" s="280">
        <v>131</v>
      </c>
      <c r="D17" s="280">
        <v>115</v>
      </c>
      <c r="E17" s="280">
        <v>180</v>
      </c>
      <c r="F17" s="280">
        <f t="shared" si="7"/>
        <v>426</v>
      </c>
      <c r="G17" s="280">
        <v>141</v>
      </c>
      <c r="H17" s="280">
        <v>179</v>
      </c>
      <c r="I17" s="311">
        <v>126</v>
      </c>
      <c r="J17" s="280">
        <f t="shared" si="8"/>
        <v>446</v>
      </c>
      <c r="K17" s="312">
        <v>141</v>
      </c>
      <c r="L17" s="312">
        <v>155</v>
      </c>
      <c r="M17" s="313">
        <v>145</v>
      </c>
      <c r="N17" s="280">
        <f t="shared" si="9"/>
        <v>441</v>
      </c>
      <c r="O17" s="311">
        <v>144</v>
      </c>
      <c r="P17" s="311">
        <v>117</v>
      </c>
      <c r="Q17" s="311">
        <f>'[6]operações 2016_ números'!N17</f>
        <v>138</v>
      </c>
      <c r="R17" s="402">
        <f t="shared" si="6"/>
        <v>399</v>
      </c>
      <c r="S17" s="314">
        <f t="shared" si="10"/>
        <v>1712</v>
      </c>
      <c r="T17" s="316">
        <f>+S17-'[6]operações 2016_ números'!O17</f>
        <v>0</v>
      </c>
      <c r="U17" s="286" t="s">
        <v>177</v>
      </c>
      <c r="V17" s="286">
        <v>88617</v>
      </c>
      <c r="W17" s="287"/>
      <c r="X17" s="34"/>
    </row>
    <row r="18" spans="1:24" ht="15" x14ac:dyDescent="0.25">
      <c r="A18" s="278" t="s">
        <v>174</v>
      </c>
      <c r="B18" s="278" t="s">
        <v>167</v>
      </c>
      <c r="C18" s="280">
        <v>26</v>
      </c>
      <c r="D18" s="280">
        <v>60</v>
      </c>
      <c r="E18" s="280">
        <v>75</v>
      </c>
      <c r="F18" s="280">
        <f t="shared" si="7"/>
        <v>161</v>
      </c>
      <c r="G18" s="280">
        <v>9</v>
      </c>
      <c r="H18" s="280">
        <v>9</v>
      </c>
      <c r="I18" s="311">
        <v>48</v>
      </c>
      <c r="J18" s="280">
        <f t="shared" si="8"/>
        <v>66</v>
      </c>
      <c r="K18" s="312">
        <v>79</v>
      </c>
      <c r="L18" s="312">
        <v>61</v>
      </c>
      <c r="M18" s="313">
        <v>86</v>
      </c>
      <c r="N18" s="280">
        <f t="shared" si="9"/>
        <v>226</v>
      </c>
      <c r="O18" s="311">
        <v>85</v>
      </c>
      <c r="P18" s="311">
        <v>77</v>
      </c>
      <c r="Q18" s="311">
        <f>'[6]operações 2016_ números'!N18</f>
        <v>88</v>
      </c>
      <c r="R18" s="402">
        <f t="shared" si="6"/>
        <v>250</v>
      </c>
      <c r="S18" s="314">
        <f t="shared" si="10"/>
        <v>703</v>
      </c>
      <c r="T18" s="316">
        <f>+S18-'[6]operações 2016_ números'!O18</f>
        <v>0</v>
      </c>
      <c r="U18" s="286" t="s">
        <v>178</v>
      </c>
      <c r="V18" s="286">
        <v>4002</v>
      </c>
      <c r="W18" s="287">
        <v>3133250531</v>
      </c>
      <c r="X18" s="34" t="s">
        <v>179</v>
      </c>
    </row>
    <row r="19" spans="1:24" ht="15" x14ac:dyDescent="0.25">
      <c r="A19" s="278" t="s">
        <v>174</v>
      </c>
      <c r="B19" s="278" t="s">
        <v>169</v>
      </c>
      <c r="C19" s="280">
        <v>253</v>
      </c>
      <c r="D19" s="280">
        <v>178</v>
      </c>
      <c r="E19" s="280">
        <v>286</v>
      </c>
      <c r="F19" s="280">
        <f t="shared" si="7"/>
        <v>717</v>
      </c>
      <c r="G19" s="280">
        <v>263</v>
      </c>
      <c r="H19" s="280">
        <v>279</v>
      </c>
      <c r="I19" s="311">
        <v>221</v>
      </c>
      <c r="J19" s="280">
        <f t="shared" si="8"/>
        <v>763</v>
      </c>
      <c r="K19" s="312">
        <v>241</v>
      </c>
      <c r="L19" s="312">
        <v>225</v>
      </c>
      <c r="M19" s="313">
        <v>164</v>
      </c>
      <c r="N19" s="280">
        <f t="shared" si="9"/>
        <v>630</v>
      </c>
      <c r="O19" s="311">
        <v>275</v>
      </c>
      <c r="P19" s="311">
        <v>242</v>
      </c>
      <c r="Q19" s="311">
        <f>'[6]operações 2016_ números'!N19</f>
        <v>334</v>
      </c>
      <c r="R19" s="402">
        <f t="shared" si="6"/>
        <v>851</v>
      </c>
      <c r="S19" s="314">
        <f t="shared" si="10"/>
        <v>2961</v>
      </c>
      <c r="T19" s="316">
        <f>+S19-'[6]operações 2016_ números'!O19</f>
        <v>0</v>
      </c>
      <c r="U19" s="286" t="s">
        <v>180</v>
      </c>
      <c r="V19" s="286">
        <v>3423</v>
      </c>
      <c r="W19" s="287">
        <v>321200000</v>
      </c>
      <c r="X19" s="34"/>
    </row>
    <row r="20" spans="1:24" ht="15" x14ac:dyDescent="0.25">
      <c r="A20" s="288" t="s">
        <v>53</v>
      </c>
      <c r="B20" s="278"/>
      <c r="C20" s="315">
        <f>SUM(C13:C19)</f>
        <v>3373</v>
      </c>
      <c r="D20" s="315">
        <f>SUM(D13:D19)</f>
        <v>3111</v>
      </c>
      <c r="E20" s="315">
        <f>SUM(E13:E19)</f>
        <v>4385</v>
      </c>
      <c r="F20" s="280">
        <f>SUM(C20:E20)</f>
        <v>10869</v>
      </c>
      <c r="G20" s="315">
        <f>SUM(G13:G19)</f>
        <v>3830</v>
      </c>
      <c r="H20" s="315">
        <f>SUM(H13:H19)</f>
        <v>4912</v>
      </c>
      <c r="I20" s="315">
        <f>SUM(I13:I19)</f>
        <v>3699</v>
      </c>
      <c r="J20" s="280">
        <f>SUM(G20:I20)</f>
        <v>12441</v>
      </c>
      <c r="K20" s="315">
        <f>SUM(K13:K19)</f>
        <v>4659</v>
      </c>
      <c r="L20" s="315">
        <f>SUM(L13:L19)</f>
        <v>4474</v>
      </c>
      <c r="M20" s="315">
        <f>SUM(M13:M19)</f>
        <v>4116</v>
      </c>
      <c r="N20" s="280">
        <f>SUM(K20:M20)</f>
        <v>13249</v>
      </c>
      <c r="O20" s="315">
        <f>SUM(O13:O19)</f>
        <v>4243</v>
      </c>
      <c r="P20" s="315">
        <f>SUM(P13:P19)</f>
        <v>4207</v>
      </c>
      <c r="Q20" s="315">
        <f>'[6]operações 2016_ números'!N20</f>
        <v>5537</v>
      </c>
      <c r="R20" s="402">
        <f t="shared" si="6"/>
        <v>13987</v>
      </c>
      <c r="S20" s="315">
        <f>SUM(S13:S19)</f>
        <v>50546</v>
      </c>
      <c r="T20" s="316">
        <f>+S20-'[6]operações 2016_ números'!O20</f>
        <v>0</v>
      </c>
      <c r="U20" s="286" t="s">
        <v>174</v>
      </c>
      <c r="V20" s="286">
        <v>3373</v>
      </c>
      <c r="W20" s="287">
        <v>318000000</v>
      </c>
      <c r="X20" s="34" t="s">
        <v>181</v>
      </c>
    </row>
    <row r="21" spans="1:24" ht="15" x14ac:dyDescent="0.25">
      <c r="B21" s="294"/>
      <c r="C21" s="321"/>
      <c r="D21" s="297"/>
      <c r="E21" s="297"/>
      <c r="F21" s="297"/>
      <c r="G21" s="317"/>
      <c r="H21" s="316"/>
      <c r="I21" s="317"/>
      <c r="J21" s="297"/>
      <c r="K21" s="316"/>
      <c r="L21" s="316"/>
      <c r="M21" s="317"/>
      <c r="N21" s="297"/>
      <c r="O21" s="318"/>
      <c r="P21" s="319"/>
      <c r="Q21" s="317"/>
      <c r="R21" s="402"/>
      <c r="S21" s="320"/>
      <c r="T21" s="316"/>
      <c r="U21" s="286" t="s">
        <v>182</v>
      </c>
      <c r="V21" s="286">
        <v>5155</v>
      </c>
      <c r="W21" s="287"/>
      <c r="X21" s="34" t="s">
        <v>58</v>
      </c>
    </row>
    <row r="22" spans="1:24" ht="15" x14ac:dyDescent="0.25">
      <c r="A22" s="278" t="s">
        <v>178</v>
      </c>
      <c r="B22" s="278" t="s">
        <v>158</v>
      </c>
      <c r="C22" s="280">
        <v>1680</v>
      </c>
      <c r="D22" s="280">
        <v>1556</v>
      </c>
      <c r="E22" s="280">
        <v>2023</v>
      </c>
      <c r="F22" s="280">
        <f>SUM(C22:E22)</f>
        <v>5259</v>
      </c>
      <c r="G22" s="280">
        <v>1887</v>
      </c>
      <c r="H22" s="280">
        <v>2131</v>
      </c>
      <c r="I22" s="311">
        <v>2097</v>
      </c>
      <c r="J22" s="280">
        <f>SUM(G22:I22)</f>
        <v>6115</v>
      </c>
      <c r="K22" s="312">
        <v>2248</v>
      </c>
      <c r="L22" s="407">
        <f>'[6]operações 2016_ números'!J22</f>
        <v>2335</v>
      </c>
      <c r="M22" s="313">
        <v>2250</v>
      </c>
      <c r="N22" s="280">
        <f>SUM(K22:M22)</f>
        <v>6833</v>
      </c>
      <c r="O22" s="311">
        <v>2475</v>
      </c>
      <c r="P22" s="311">
        <v>3038</v>
      </c>
      <c r="Q22" s="311">
        <f>'[6]operações 2016_ números'!N22</f>
        <v>6608</v>
      </c>
      <c r="R22" s="402">
        <f t="shared" si="6"/>
        <v>12121</v>
      </c>
      <c r="S22" s="314">
        <f>C22+D22+E22+G22+H22+I22+K22+L22+M22+O22+P22+Q22</f>
        <v>30328</v>
      </c>
      <c r="T22" s="316">
        <f>+S22-'[6]operações 2016_ números'!O22</f>
        <v>0</v>
      </c>
      <c r="U22" s="286" t="s">
        <v>183</v>
      </c>
      <c r="V22" s="286">
        <v>78768</v>
      </c>
      <c r="W22" s="287">
        <v>9194980900000</v>
      </c>
      <c r="X22" s="34"/>
    </row>
    <row r="23" spans="1:24" ht="15" x14ac:dyDescent="0.25">
      <c r="A23" s="278" t="s">
        <v>178</v>
      </c>
      <c r="B23" s="278" t="s">
        <v>159</v>
      </c>
      <c r="C23" s="280">
        <v>397</v>
      </c>
      <c r="D23" s="280">
        <v>421</v>
      </c>
      <c r="E23" s="280">
        <v>573</v>
      </c>
      <c r="F23" s="280">
        <f>SUM(C23:E23)</f>
        <v>1391</v>
      </c>
      <c r="G23" s="280">
        <v>696</v>
      </c>
      <c r="H23" s="280">
        <v>684</v>
      </c>
      <c r="I23" s="311">
        <v>586</v>
      </c>
      <c r="J23" s="280">
        <f>SUM(G23:I23)</f>
        <v>1966</v>
      </c>
      <c r="K23" s="312">
        <v>633</v>
      </c>
      <c r="L23" s="407">
        <f>'[6]operações 2016_ números'!J23</f>
        <v>571</v>
      </c>
      <c r="M23" s="313">
        <v>726</v>
      </c>
      <c r="N23" s="280">
        <f>SUM(K23:M23)</f>
        <v>1930</v>
      </c>
      <c r="O23" s="311">
        <v>389</v>
      </c>
      <c r="P23" s="311">
        <v>315</v>
      </c>
      <c r="Q23" s="311">
        <f>'[6]operações 2016_ números'!N23</f>
        <v>496</v>
      </c>
      <c r="R23" s="402">
        <f t="shared" si="6"/>
        <v>1200</v>
      </c>
      <c r="S23" s="314">
        <f>C23+D23+E23+G23+H23+I23+K23+L23+M23+O23+P23+Q23</f>
        <v>6487</v>
      </c>
      <c r="T23" s="316">
        <f>+S23-'[6]operações 2016_ números'!O23</f>
        <v>0</v>
      </c>
      <c r="U23" s="286" t="s">
        <v>184</v>
      </c>
      <c r="V23" s="286">
        <v>244</v>
      </c>
      <c r="W23" s="287"/>
      <c r="X23" s="34"/>
    </row>
    <row r="24" spans="1:24" ht="15" x14ac:dyDescent="0.25">
      <c r="A24" s="278" t="s">
        <v>178</v>
      </c>
      <c r="B24" s="278" t="s">
        <v>165</v>
      </c>
      <c r="C24" s="280">
        <v>0</v>
      </c>
      <c r="D24" s="280">
        <v>0</v>
      </c>
      <c r="E24" s="280">
        <v>1</v>
      </c>
      <c r="F24" s="280">
        <f>SUM(C24:E24)</f>
        <v>1</v>
      </c>
      <c r="G24" s="280">
        <v>0</v>
      </c>
      <c r="H24" s="280">
        <v>0</v>
      </c>
      <c r="I24" s="311">
        <v>0</v>
      </c>
      <c r="J24" s="280">
        <f>SUM(G24:I24)</f>
        <v>0</v>
      </c>
      <c r="K24" s="312">
        <v>0</v>
      </c>
      <c r="L24" s="407">
        <f>'[6]operações 2016_ números'!J24</f>
        <v>0</v>
      </c>
      <c r="M24" s="313">
        <v>0</v>
      </c>
      <c r="N24" s="280">
        <f>SUM(K24:M24)</f>
        <v>0</v>
      </c>
      <c r="O24" s="311">
        <v>0</v>
      </c>
      <c r="P24" s="311">
        <v>0</v>
      </c>
      <c r="Q24" s="311">
        <f>'[6]operações 2016_ números'!N24</f>
        <v>0</v>
      </c>
      <c r="R24" s="402">
        <f t="shared" si="6"/>
        <v>0</v>
      </c>
      <c r="S24" s="314"/>
      <c r="T24" s="316">
        <f>+S24-'[6]operações 2016_ números'!O24</f>
        <v>0</v>
      </c>
      <c r="U24" s="286" t="s">
        <v>185</v>
      </c>
      <c r="V24" s="286">
        <v>368</v>
      </c>
      <c r="W24" s="287">
        <v>32524600000</v>
      </c>
      <c r="X24" s="34"/>
    </row>
    <row r="25" spans="1:24" ht="15" x14ac:dyDescent="0.25">
      <c r="A25" s="278" t="s">
        <v>178</v>
      </c>
      <c r="B25" s="278" t="s">
        <v>186</v>
      </c>
      <c r="C25" s="280">
        <v>1925</v>
      </c>
      <c r="D25" s="280">
        <v>2064</v>
      </c>
      <c r="E25" s="280">
        <v>2612</v>
      </c>
      <c r="F25" s="280">
        <f>SUM(C25:E25)</f>
        <v>6601</v>
      </c>
      <c r="G25" s="280">
        <v>2455</v>
      </c>
      <c r="H25" s="280">
        <v>2800</v>
      </c>
      <c r="I25" s="311">
        <v>2531</v>
      </c>
      <c r="J25" s="280">
        <f>SUM(G25:I25)</f>
        <v>7786</v>
      </c>
      <c r="K25" s="312">
        <v>2587</v>
      </c>
      <c r="L25" s="407">
        <f>'[6]operações 2016_ números'!J25</f>
        <v>2642</v>
      </c>
      <c r="M25" s="313">
        <v>2694</v>
      </c>
      <c r="N25" s="280">
        <f>SUM(K25:M25)</f>
        <v>7923</v>
      </c>
      <c r="O25" s="311">
        <v>2858</v>
      </c>
      <c r="P25" s="311">
        <v>2713</v>
      </c>
      <c r="Q25" s="311">
        <f>'[6]operações 2016_ números'!N25</f>
        <v>3887</v>
      </c>
      <c r="R25" s="402">
        <f t="shared" si="6"/>
        <v>9458</v>
      </c>
      <c r="S25" s="314">
        <f>C25+D25+E25+G25+H25+I25+K25+L25+M25+O25+P25+Q25</f>
        <v>31768</v>
      </c>
      <c r="T25" s="316">
        <f>+S25-'[6]operações 2016_ números'!O25</f>
        <v>0</v>
      </c>
      <c r="U25" s="286" t="s">
        <v>157</v>
      </c>
      <c r="V25" s="286">
        <v>52901</v>
      </c>
      <c r="W25" s="287">
        <v>36205550000</v>
      </c>
      <c r="X25" s="34"/>
    </row>
    <row r="26" spans="1:24" ht="15" x14ac:dyDescent="0.25">
      <c r="A26" s="288" t="s">
        <v>53</v>
      </c>
      <c r="B26" s="278"/>
      <c r="C26" s="315">
        <f>SUM(C22:C25)</f>
        <v>4002</v>
      </c>
      <c r="D26" s="315">
        <f>SUM(D22:D25)</f>
        <v>4041</v>
      </c>
      <c r="E26" s="315">
        <f>SUM(E22:E25)</f>
        <v>5209</v>
      </c>
      <c r="F26" s="280">
        <f>SUM(C26:E26)</f>
        <v>13252</v>
      </c>
      <c r="G26" s="315">
        <f>SUM(G22:G25)</f>
        <v>5038</v>
      </c>
      <c r="H26" s="315">
        <f>SUM(H22:H25)</f>
        <v>5615</v>
      </c>
      <c r="I26" s="315">
        <f>SUM(I22:I25)</f>
        <v>5214</v>
      </c>
      <c r="J26" s="280">
        <f>SUM(G26:I26)</f>
        <v>15867</v>
      </c>
      <c r="K26" s="315">
        <f>SUM(K22:K25)</f>
        <v>5468</v>
      </c>
      <c r="L26" s="315">
        <f>SUM(L22:L25)</f>
        <v>5548</v>
      </c>
      <c r="M26" s="315">
        <f>SUM(M22:M25)</f>
        <v>5670</v>
      </c>
      <c r="N26" s="280">
        <f>SUM(K26:M26)</f>
        <v>16686</v>
      </c>
      <c r="O26" s="315">
        <f>SUM(O22:O25)</f>
        <v>5722</v>
      </c>
      <c r="P26" s="315">
        <f>SUM(P22:P25)</f>
        <v>6066</v>
      </c>
      <c r="Q26" s="315">
        <f>'[6]operações 2016_ números'!N26</f>
        <v>10991</v>
      </c>
      <c r="R26" s="402">
        <f t="shared" si="6"/>
        <v>22779</v>
      </c>
      <c r="S26" s="315">
        <f>SUM(S22:S25)</f>
        <v>68583</v>
      </c>
      <c r="T26" s="316">
        <f>+S26-'[6]operações 2016_ números'!O26</f>
        <v>0</v>
      </c>
      <c r="U26" s="34"/>
      <c r="V26" s="34"/>
      <c r="W26" s="296"/>
      <c r="X26" s="34"/>
    </row>
    <row r="27" spans="1:24" ht="15" x14ac:dyDescent="0.25">
      <c r="B27" s="294"/>
      <c r="C27" s="321"/>
      <c r="D27" s="321"/>
      <c r="E27" s="297"/>
      <c r="F27" s="297"/>
      <c r="G27" s="317"/>
      <c r="H27" s="317"/>
      <c r="I27" s="317"/>
      <c r="J27" s="297"/>
      <c r="K27" s="316"/>
      <c r="L27" s="316"/>
      <c r="M27" s="316"/>
      <c r="N27" s="297"/>
      <c r="O27" s="318"/>
      <c r="P27" s="319"/>
      <c r="Q27" s="317"/>
      <c r="R27" s="402"/>
      <c r="S27" s="320"/>
      <c r="T27" s="316"/>
      <c r="U27" s="34"/>
      <c r="V27" s="34"/>
      <c r="W27" s="296"/>
      <c r="X27" s="34"/>
    </row>
    <row r="28" spans="1:24" x14ac:dyDescent="0.2">
      <c r="A28" s="278" t="s">
        <v>162</v>
      </c>
      <c r="B28" s="278" t="s">
        <v>158</v>
      </c>
      <c r="C28" s="280">
        <v>25</v>
      </c>
      <c r="D28" s="280">
        <v>25</v>
      </c>
      <c r="E28" s="280">
        <v>38</v>
      </c>
      <c r="F28" s="280">
        <f>SUM(C28:E28)</f>
        <v>88</v>
      </c>
      <c r="G28" s="311">
        <v>29</v>
      </c>
      <c r="H28" s="280">
        <v>44</v>
      </c>
      <c r="I28" s="311">
        <v>36</v>
      </c>
      <c r="J28" s="280">
        <f>SUM(G28:I28)</f>
        <v>109</v>
      </c>
      <c r="K28" s="312">
        <v>27</v>
      </c>
      <c r="L28" s="312">
        <v>37</v>
      </c>
      <c r="M28" s="322">
        <v>25</v>
      </c>
      <c r="N28" s="280">
        <f>SUM(K28:M28)</f>
        <v>89</v>
      </c>
      <c r="O28" s="311">
        <v>24</v>
      </c>
      <c r="P28" s="280">
        <v>41</v>
      </c>
      <c r="Q28" s="313">
        <f>'[6]operações 2016_ números'!N28</f>
        <v>41</v>
      </c>
      <c r="R28" s="402">
        <f t="shared" si="6"/>
        <v>106</v>
      </c>
      <c r="S28" s="323">
        <f>C28+D28+E28+G28+H28+I28+K28+L28+M28+O28+P28+Q28</f>
        <v>392</v>
      </c>
      <c r="T28" s="316">
        <f>+S28-'[6]operações 2016_ números'!O28</f>
        <v>0</v>
      </c>
    </row>
    <row r="29" spans="1:24" x14ac:dyDescent="0.2">
      <c r="A29" s="278" t="s">
        <v>162</v>
      </c>
      <c r="B29" s="278" t="s">
        <v>159</v>
      </c>
      <c r="C29" s="280">
        <v>3</v>
      </c>
      <c r="D29" s="280">
        <v>0</v>
      </c>
      <c r="E29" s="280">
        <v>1</v>
      </c>
      <c r="F29" s="280">
        <f t="shared" ref="F29:F34" si="11">SUM(C29:E29)</f>
        <v>4</v>
      </c>
      <c r="G29" s="311">
        <v>2</v>
      </c>
      <c r="H29" s="312">
        <v>1</v>
      </c>
      <c r="I29" s="311">
        <v>1</v>
      </c>
      <c r="J29" s="280">
        <f t="shared" ref="J29:J34" si="12">SUM(G29:I29)</f>
        <v>4</v>
      </c>
      <c r="K29" s="312">
        <v>0</v>
      </c>
      <c r="L29" s="312">
        <v>0</v>
      </c>
      <c r="M29" s="324">
        <v>0</v>
      </c>
      <c r="N29" s="280">
        <f t="shared" ref="N29:N34" si="13">SUM(K29:M29)</f>
        <v>0</v>
      </c>
      <c r="O29" s="280">
        <v>3</v>
      </c>
      <c r="P29" s="280">
        <v>2</v>
      </c>
      <c r="Q29" s="313">
        <f>'[6]operações 2016_ números'!N29</f>
        <v>1</v>
      </c>
      <c r="R29" s="402">
        <f t="shared" si="6"/>
        <v>6</v>
      </c>
      <c r="S29" s="323">
        <f t="shared" ref="S29:S34" si="14">C29+D29+E29+G29+H29+I29+K29+L29+M29+O29+P29+Q29</f>
        <v>14</v>
      </c>
      <c r="T29" s="316">
        <f>+S29-'[6]operações 2016_ números'!O29</f>
        <v>0</v>
      </c>
    </row>
    <row r="30" spans="1:24" x14ac:dyDescent="0.2">
      <c r="A30" s="278" t="s">
        <v>162</v>
      </c>
      <c r="B30" s="278" t="s">
        <v>161</v>
      </c>
      <c r="C30" s="280">
        <v>2</v>
      </c>
      <c r="D30" s="280">
        <v>1</v>
      </c>
      <c r="E30" s="280">
        <v>5</v>
      </c>
      <c r="F30" s="280">
        <f t="shared" si="11"/>
        <v>8</v>
      </c>
      <c r="G30" s="311">
        <v>2</v>
      </c>
      <c r="H30" s="280">
        <v>0</v>
      </c>
      <c r="I30" s="311">
        <v>0</v>
      </c>
      <c r="J30" s="280">
        <f t="shared" si="12"/>
        <v>2</v>
      </c>
      <c r="K30" s="312">
        <v>0</v>
      </c>
      <c r="L30" s="312">
        <v>0</v>
      </c>
      <c r="M30" s="322">
        <v>0</v>
      </c>
      <c r="N30" s="280">
        <f t="shared" si="13"/>
        <v>0</v>
      </c>
      <c r="O30" s="311">
        <v>0</v>
      </c>
      <c r="P30" s="280">
        <v>0</v>
      </c>
      <c r="Q30" s="313">
        <f>'[6]operações 2016_ números'!N30</f>
        <v>0</v>
      </c>
      <c r="R30" s="402">
        <f t="shared" si="6"/>
        <v>0</v>
      </c>
      <c r="S30" s="323">
        <f t="shared" si="14"/>
        <v>10</v>
      </c>
      <c r="T30" s="316">
        <f>+S30-'[6]operações 2016_ números'!O30</f>
        <v>0</v>
      </c>
    </row>
    <row r="31" spans="1:24" x14ac:dyDescent="0.2">
      <c r="A31" s="278" t="s">
        <v>162</v>
      </c>
      <c r="B31" s="278" t="s">
        <v>163</v>
      </c>
      <c r="C31" s="280">
        <v>2</v>
      </c>
      <c r="D31" s="280">
        <v>2</v>
      </c>
      <c r="E31" s="280">
        <v>2</v>
      </c>
      <c r="F31" s="280">
        <f t="shared" si="11"/>
        <v>6</v>
      </c>
      <c r="G31" s="311">
        <v>4</v>
      </c>
      <c r="H31" s="280">
        <v>1</v>
      </c>
      <c r="I31" s="311">
        <v>5</v>
      </c>
      <c r="J31" s="280">
        <f t="shared" si="12"/>
        <v>10</v>
      </c>
      <c r="K31" s="312">
        <v>2</v>
      </c>
      <c r="L31" s="312">
        <v>3</v>
      </c>
      <c r="M31" s="322">
        <v>3</v>
      </c>
      <c r="N31" s="280">
        <f t="shared" si="13"/>
        <v>8</v>
      </c>
      <c r="O31" s="311">
        <v>1</v>
      </c>
      <c r="P31" s="280">
        <v>1</v>
      </c>
      <c r="Q31" s="313">
        <f>'[6]operações 2016_ números'!N31</f>
        <v>3</v>
      </c>
      <c r="R31" s="402">
        <f t="shared" si="6"/>
        <v>5</v>
      </c>
      <c r="S31" s="323">
        <f t="shared" si="14"/>
        <v>29</v>
      </c>
      <c r="T31" s="316">
        <f>+S31-'[6]operações 2016_ números'!O31</f>
        <v>0</v>
      </c>
    </row>
    <row r="32" spans="1:24" x14ac:dyDescent="0.2">
      <c r="A32" s="278" t="s">
        <v>162</v>
      </c>
      <c r="B32" s="278" t="s">
        <v>165</v>
      </c>
      <c r="C32" s="280">
        <v>1</v>
      </c>
      <c r="D32" s="280">
        <v>0</v>
      </c>
      <c r="E32" s="280">
        <v>1</v>
      </c>
      <c r="F32" s="280">
        <f t="shared" si="11"/>
        <v>2</v>
      </c>
      <c r="G32" s="280">
        <v>0</v>
      </c>
      <c r="H32" s="280">
        <v>1</v>
      </c>
      <c r="I32" s="311">
        <v>0</v>
      </c>
      <c r="J32" s="280">
        <f t="shared" si="12"/>
        <v>1</v>
      </c>
      <c r="K32" s="312">
        <v>0</v>
      </c>
      <c r="L32" s="312">
        <v>4</v>
      </c>
      <c r="M32" s="322">
        <v>0</v>
      </c>
      <c r="N32" s="280">
        <f t="shared" si="13"/>
        <v>4</v>
      </c>
      <c r="O32" s="311">
        <v>0</v>
      </c>
      <c r="P32" s="311">
        <v>2</v>
      </c>
      <c r="Q32" s="313">
        <f>'[6]operações 2016_ números'!N32</f>
        <v>3</v>
      </c>
      <c r="R32" s="402">
        <f t="shared" si="6"/>
        <v>5</v>
      </c>
      <c r="S32" s="323">
        <f t="shared" si="14"/>
        <v>12</v>
      </c>
      <c r="T32" s="316">
        <f>+S32-'[6]operações 2016_ números'!O32</f>
        <v>0</v>
      </c>
    </row>
    <row r="33" spans="1:23" x14ac:dyDescent="0.2">
      <c r="A33" s="278" t="s">
        <v>162</v>
      </c>
      <c r="B33" s="278" t="s">
        <v>167</v>
      </c>
      <c r="C33" s="280">
        <v>0</v>
      </c>
      <c r="D33" s="280">
        <v>1</v>
      </c>
      <c r="E33" s="280">
        <v>0</v>
      </c>
      <c r="F33" s="280">
        <f>SUM(C33:E33)</f>
        <v>1</v>
      </c>
      <c r="G33" s="280">
        <v>0</v>
      </c>
      <c r="H33" s="280">
        <v>0</v>
      </c>
      <c r="I33" s="311">
        <v>0</v>
      </c>
      <c r="J33" s="280">
        <f>SUM(G33:I33)</f>
        <v>0</v>
      </c>
      <c r="K33" s="312">
        <v>0</v>
      </c>
      <c r="L33" s="312">
        <v>0</v>
      </c>
      <c r="M33" s="324">
        <v>0</v>
      </c>
      <c r="N33" s="280">
        <f>SUM(K33:M33)</f>
        <v>0</v>
      </c>
      <c r="O33" s="280">
        <v>0</v>
      </c>
      <c r="P33" s="280">
        <v>1</v>
      </c>
      <c r="Q33" s="324">
        <f>'[6]operações 2016_ números'!N33</f>
        <v>1</v>
      </c>
      <c r="R33" s="402">
        <f t="shared" si="6"/>
        <v>2</v>
      </c>
      <c r="S33" s="323">
        <f t="shared" si="14"/>
        <v>3</v>
      </c>
      <c r="T33" s="316">
        <f>+S33-'[6]operações 2016_ números'!O33</f>
        <v>0</v>
      </c>
    </row>
    <row r="34" spans="1:23" x14ac:dyDescent="0.2">
      <c r="A34" s="278" t="s">
        <v>162</v>
      </c>
      <c r="B34" s="278" t="s">
        <v>169</v>
      </c>
      <c r="C34" s="280">
        <v>1</v>
      </c>
      <c r="D34" s="280">
        <v>0</v>
      </c>
      <c r="E34" s="280">
        <v>3</v>
      </c>
      <c r="F34" s="280">
        <f t="shared" si="11"/>
        <v>4</v>
      </c>
      <c r="G34" s="280">
        <v>4</v>
      </c>
      <c r="H34" s="280">
        <v>1</v>
      </c>
      <c r="I34" s="311">
        <v>6</v>
      </c>
      <c r="J34" s="280">
        <f t="shared" si="12"/>
        <v>11</v>
      </c>
      <c r="K34" s="312">
        <v>2</v>
      </c>
      <c r="L34" s="312">
        <v>1</v>
      </c>
      <c r="M34" s="322">
        <v>2</v>
      </c>
      <c r="N34" s="280">
        <f t="shared" si="13"/>
        <v>5</v>
      </c>
      <c r="O34" s="311">
        <v>4</v>
      </c>
      <c r="P34" s="311">
        <v>2</v>
      </c>
      <c r="Q34" s="313">
        <f>'[6]operações 2016_ números'!N34</f>
        <v>3</v>
      </c>
      <c r="R34" s="402">
        <f t="shared" si="6"/>
        <v>9</v>
      </c>
      <c r="S34" s="323">
        <f t="shared" si="14"/>
        <v>29</v>
      </c>
      <c r="T34" s="316">
        <f>+S34-'[6]operações 2016_ números'!O34</f>
        <v>0</v>
      </c>
    </row>
    <row r="35" spans="1:23" x14ac:dyDescent="0.2">
      <c r="A35" s="288" t="s">
        <v>53</v>
      </c>
      <c r="B35" s="278"/>
      <c r="C35" s="315">
        <f>SUM(C28:C34)</f>
        <v>34</v>
      </c>
      <c r="D35" s="315">
        <f>SUM(D28:D34)</f>
        <v>29</v>
      </c>
      <c r="E35" s="315">
        <f>SUM(E28:E34)</f>
        <v>50</v>
      </c>
      <c r="F35" s="280">
        <f>SUM(C35:E35)</f>
        <v>113</v>
      </c>
      <c r="G35" s="315">
        <f>SUM(G28:G34)</f>
        <v>41</v>
      </c>
      <c r="H35" s="315">
        <f>SUM(H28:H34)</f>
        <v>48</v>
      </c>
      <c r="I35" s="315">
        <f>SUM(I28:I34)</f>
        <v>48</v>
      </c>
      <c r="J35" s="280">
        <f>SUM(G35:I35)</f>
        <v>137</v>
      </c>
      <c r="K35" s="315">
        <f>SUM(K28:K34)</f>
        <v>31</v>
      </c>
      <c r="L35" s="315">
        <f>SUM(L28:L34)</f>
        <v>45</v>
      </c>
      <c r="M35" s="315">
        <f>SUM(M28:M34)</f>
        <v>30</v>
      </c>
      <c r="N35" s="280">
        <f>SUM(K35:M35)</f>
        <v>106</v>
      </c>
      <c r="O35" s="315">
        <f>SUM(O28:O34)</f>
        <v>32</v>
      </c>
      <c r="P35" s="315">
        <f>SUM(P28:P34)</f>
        <v>49</v>
      </c>
      <c r="Q35" s="315">
        <f>'[6]operações 2016_ números'!N35</f>
        <v>52</v>
      </c>
      <c r="R35" s="402">
        <f t="shared" si="6"/>
        <v>133</v>
      </c>
      <c r="S35" s="315">
        <f>SUM(S28:S34)</f>
        <v>489</v>
      </c>
      <c r="T35" s="316">
        <f>+S35-'[6]operações 2016_ números'!O35</f>
        <v>0</v>
      </c>
    </row>
    <row r="36" spans="1:23" s="372" customFormat="1" x14ac:dyDescent="0.2">
      <c r="A36" s="372" t="s">
        <v>199</v>
      </c>
      <c r="C36" s="373">
        <f>+C35+C26+C20+C11</f>
        <v>60310</v>
      </c>
      <c r="D36" s="373">
        <f t="shared" ref="D36:M36" si="15">+D35+D26+D20+D11</f>
        <v>61060</v>
      </c>
      <c r="E36" s="373">
        <f t="shared" si="15"/>
        <v>82625</v>
      </c>
      <c r="F36" s="373">
        <f t="shared" si="15"/>
        <v>203995</v>
      </c>
      <c r="G36" s="373">
        <f t="shared" si="15"/>
        <v>73646</v>
      </c>
      <c r="H36" s="373">
        <f t="shared" si="15"/>
        <v>99168</v>
      </c>
      <c r="I36" s="373">
        <f t="shared" si="15"/>
        <v>77589</v>
      </c>
      <c r="J36" s="373">
        <f t="shared" si="15"/>
        <v>250403</v>
      </c>
      <c r="K36" s="373">
        <f t="shared" si="15"/>
        <v>89997</v>
      </c>
      <c r="L36" s="373">
        <f t="shared" si="15"/>
        <v>91168</v>
      </c>
      <c r="M36" s="373">
        <f t="shared" si="15"/>
        <v>87930</v>
      </c>
      <c r="N36" s="373">
        <f>+N35+N26+N20+N11</f>
        <v>269095</v>
      </c>
      <c r="O36" s="373">
        <f>+O35+O26+O20+O11</f>
        <v>91515</v>
      </c>
      <c r="P36" s="373">
        <f>+P35+P26+P20+P11</f>
        <v>92330</v>
      </c>
      <c r="Q36" s="374"/>
      <c r="R36" s="374"/>
      <c r="S36" s="375"/>
      <c r="T36" s="316"/>
    </row>
    <row r="37" spans="1:23" x14ac:dyDescent="0.2">
      <c r="Q37" s="290"/>
      <c r="R37" s="290"/>
      <c r="S37" s="293"/>
      <c r="T37" s="316"/>
    </row>
    <row r="38" spans="1:23" ht="12.75" thickBot="1" x14ac:dyDescent="0.25">
      <c r="A38" s="325" t="s">
        <v>187</v>
      </c>
      <c r="B38" s="293" t="s">
        <v>140</v>
      </c>
      <c r="Q38" s="290"/>
      <c r="R38" s="290"/>
      <c r="S38" s="293"/>
      <c r="T38" s="316"/>
    </row>
    <row r="39" spans="1:23" s="277" customFormat="1" ht="12.75" thickBot="1" x14ac:dyDescent="0.25">
      <c r="A39" s="310" t="s">
        <v>141</v>
      </c>
      <c r="B39" s="309" t="s">
        <v>142</v>
      </c>
      <c r="C39" s="309" t="s">
        <v>143</v>
      </c>
      <c r="D39" s="309" t="s">
        <v>144</v>
      </c>
      <c r="E39" s="309" t="s">
        <v>145</v>
      </c>
      <c r="F39" s="309" t="s">
        <v>133</v>
      </c>
      <c r="G39" s="309" t="s">
        <v>146</v>
      </c>
      <c r="H39" s="326" t="s">
        <v>147</v>
      </c>
      <c r="I39" s="326" t="s">
        <v>148</v>
      </c>
      <c r="J39" s="309" t="s">
        <v>134</v>
      </c>
      <c r="K39" s="326" t="s">
        <v>149</v>
      </c>
      <c r="L39" s="326" t="s">
        <v>150</v>
      </c>
      <c r="M39" s="326" t="s">
        <v>151</v>
      </c>
      <c r="N39" s="309" t="s">
        <v>135</v>
      </c>
      <c r="O39" s="309" t="s">
        <v>152</v>
      </c>
      <c r="P39" s="309" t="s">
        <v>153</v>
      </c>
      <c r="Q39" s="327" t="s">
        <v>154</v>
      </c>
      <c r="R39" s="335" t="s">
        <v>201</v>
      </c>
      <c r="S39" s="309"/>
      <c r="T39" s="316"/>
      <c r="W39" s="328"/>
    </row>
    <row r="40" spans="1:23" x14ac:dyDescent="0.2">
      <c r="A40" s="278" t="s">
        <v>157</v>
      </c>
      <c r="B40" s="278" t="s">
        <v>158</v>
      </c>
      <c r="C40" s="280">
        <v>43649</v>
      </c>
      <c r="D40" s="329">
        <v>43348</v>
      </c>
      <c r="E40" s="280">
        <v>59242</v>
      </c>
      <c r="F40" s="280">
        <f>SUM(C40:E40)</f>
        <v>146239</v>
      </c>
      <c r="G40" s="280">
        <v>57165</v>
      </c>
      <c r="H40" s="280">
        <v>73210</v>
      </c>
      <c r="I40" s="311">
        <v>57974</v>
      </c>
      <c r="J40" s="280">
        <f>SUM(G40:I40)</f>
        <v>188349</v>
      </c>
      <c r="K40" s="311">
        <v>67968</v>
      </c>
      <c r="L40" s="312">
        <v>71853</v>
      </c>
      <c r="M40" s="311">
        <v>68069</v>
      </c>
      <c r="N40" s="280">
        <f>SUM(K40:M40)</f>
        <v>207890</v>
      </c>
      <c r="O40" s="311">
        <v>70434</v>
      </c>
      <c r="P40" s="312">
        <v>71480</v>
      </c>
      <c r="Q40" s="311">
        <f>'[6]operações 2016_ números'!N40</f>
        <v>98037</v>
      </c>
      <c r="R40" s="402">
        <f>+O40+P40+Q40</f>
        <v>239951</v>
      </c>
      <c r="S40" s="323">
        <f>C40+D40+E40+G40+H40+I40+K40+L40+M40+O40+P40+Q40</f>
        <v>782429</v>
      </c>
      <c r="T40" s="316">
        <f>+S40-'[6]operações 2016_ números'!O40</f>
        <v>0</v>
      </c>
    </row>
    <row r="41" spans="1:23" x14ac:dyDescent="0.2">
      <c r="A41" s="278" t="s">
        <v>157</v>
      </c>
      <c r="B41" s="278" t="s">
        <v>159</v>
      </c>
      <c r="C41" s="280">
        <v>3286</v>
      </c>
      <c r="D41" s="329">
        <v>4149</v>
      </c>
      <c r="E41" s="280">
        <v>5611</v>
      </c>
      <c r="F41" s="280">
        <f t="shared" ref="F41:F46" si="16">SUM(C41:E41)</f>
        <v>13046</v>
      </c>
      <c r="G41" s="280">
        <v>3386</v>
      </c>
      <c r="H41" s="280">
        <v>6641</v>
      </c>
      <c r="I41" s="311">
        <v>4233</v>
      </c>
      <c r="J41" s="280">
        <f t="shared" ref="J41:J46" si="17">SUM(G41:I41)</f>
        <v>14260</v>
      </c>
      <c r="K41" s="311">
        <v>4837</v>
      </c>
      <c r="L41" s="312">
        <v>4799</v>
      </c>
      <c r="M41" s="311">
        <v>4985</v>
      </c>
      <c r="N41" s="280">
        <f t="shared" ref="N41:N46" si="18">SUM(K41:M41)</f>
        <v>14621</v>
      </c>
      <c r="O41" s="311">
        <v>5427</v>
      </c>
      <c r="P41" s="312">
        <v>4719</v>
      </c>
      <c r="Q41" s="311">
        <f>'[6]operações 2016_ números'!N41</f>
        <v>3881</v>
      </c>
      <c r="R41" s="402">
        <f t="shared" ref="R41:R74" si="19">+O41+P41+Q41</f>
        <v>14027</v>
      </c>
      <c r="S41" s="323">
        <f t="shared" ref="S41:S46" si="20">C41+D41+E41+G41+H41+I41+K41+L41+M41+O41+P41+Q41</f>
        <v>55954</v>
      </c>
      <c r="T41" s="316">
        <f>+S41-'[6]operações 2016_ números'!O41</f>
        <v>0</v>
      </c>
    </row>
    <row r="42" spans="1:23" x14ac:dyDescent="0.2">
      <c r="A42" s="278" t="s">
        <v>157</v>
      </c>
      <c r="B42" s="278" t="s">
        <v>161</v>
      </c>
      <c r="C42" s="280">
        <v>2446</v>
      </c>
      <c r="D42" s="329">
        <v>2709</v>
      </c>
      <c r="E42" s="280">
        <v>3622</v>
      </c>
      <c r="F42" s="280">
        <f t="shared" si="16"/>
        <v>8777</v>
      </c>
      <c r="G42" s="280">
        <v>3139</v>
      </c>
      <c r="H42" s="280">
        <v>3816</v>
      </c>
      <c r="I42" s="311">
        <v>2351</v>
      </c>
      <c r="J42" s="280">
        <f t="shared" si="17"/>
        <v>9306</v>
      </c>
      <c r="K42" s="311">
        <v>2454</v>
      </c>
      <c r="L42" s="312">
        <v>0</v>
      </c>
      <c r="M42" s="311">
        <v>0</v>
      </c>
      <c r="N42" s="280">
        <f t="shared" si="18"/>
        <v>2454</v>
      </c>
      <c r="O42" s="311">
        <v>0</v>
      </c>
      <c r="P42" s="312">
        <v>0</v>
      </c>
      <c r="Q42" s="311">
        <f>'[6]operações 2016_ números'!N42</f>
        <v>0</v>
      </c>
      <c r="R42" s="402">
        <f t="shared" si="19"/>
        <v>0</v>
      </c>
      <c r="S42" s="323">
        <f t="shared" si="20"/>
        <v>20537</v>
      </c>
      <c r="T42" s="316">
        <f>+S42-'[6]operações 2016_ números'!O42</f>
        <v>0</v>
      </c>
    </row>
    <row r="43" spans="1:23" x14ac:dyDescent="0.2">
      <c r="A43" s="278" t="s">
        <v>157</v>
      </c>
      <c r="B43" s="278" t="s">
        <v>163</v>
      </c>
      <c r="C43" s="280">
        <v>1415</v>
      </c>
      <c r="D43" s="329">
        <v>1628</v>
      </c>
      <c r="E43" s="280">
        <v>2208</v>
      </c>
      <c r="F43" s="280">
        <f t="shared" si="16"/>
        <v>5251</v>
      </c>
      <c r="G43" s="280">
        <v>1818</v>
      </c>
      <c r="H43" s="280">
        <v>2636</v>
      </c>
      <c r="I43" s="311">
        <v>1882</v>
      </c>
      <c r="J43" s="280">
        <f t="shared" si="17"/>
        <v>6336</v>
      </c>
      <c r="K43" s="311">
        <v>2294</v>
      </c>
      <c r="L43" s="312">
        <v>2184</v>
      </c>
      <c r="M43" s="311">
        <v>2491</v>
      </c>
      <c r="N43" s="280">
        <f t="shared" si="18"/>
        <v>6969</v>
      </c>
      <c r="O43" s="311">
        <v>2830</v>
      </c>
      <c r="P43" s="312">
        <v>2616</v>
      </c>
      <c r="Q43" s="311">
        <f>'[6]operações 2016_ números'!N43</f>
        <v>4062</v>
      </c>
      <c r="R43" s="402">
        <f t="shared" si="19"/>
        <v>9508</v>
      </c>
      <c r="S43" s="323">
        <f t="shared" si="20"/>
        <v>28064</v>
      </c>
      <c r="T43" s="316">
        <f>+S43-'[6]operações 2016_ números'!O43</f>
        <v>0</v>
      </c>
    </row>
    <row r="44" spans="1:23" x14ac:dyDescent="0.2">
      <c r="A44" s="278" t="s">
        <v>157</v>
      </c>
      <c r="B44" s="278" t="s">
        <v>165</v>
      </c>
      <c r="C44" s="280">
        <v>412</v>
      </c>
      <c r="D44" s="329">
        <v>424</v>
      </c>
      <c r="E44" s="280">
        <v>562</v>
      </c>
      <c r="F44" s="280">
        <f t="shared" si="16"/>
        <v>1398</v>
      </c>
      <c r="G44" s="280">
        <v>520</v>
      </c>
      <c r="H44" s="280">
        <v>620</v>
      </c>
      <c r="I44" s="311">
        <v>524</v>
      </c>
      <c r="J44" s="280">
        <f t="shared" si="17"/>
        <v>1664</v>
      </c>
      <c r="K44" s="311">
        <v>587</v>
      </c>
      <c r="L44" s="312">
        <v>591</v>
      </c>
      <c r="M44" s="311">
        <v>704</v>
      </c>
      <c r="N44" s="280">
        <f t="shared" si="18"/>
        <v>1882</v>
      </c>
      <c r="O44" s="311">
        <v>914</v>
      </c>
      <c r="P44" s="312">
        <v>999</v>
      </c>
      <c r="Q44" s="311">
        <f>'[6]operações 2016_ números'!N44</f>
        <v>1312</v>
      </c>
      <c r="R44" s="402">
        <f t="shared" si="19"/>
        <v>3225</v>
      </c>
      <c r="S44" s="323">
        <f t="shared" si="20"/>
        <v>8169</v>
      </c>
      <c r="T44" s="316">
        <f>+S44-'[6]operações 2016_ números'!O44</f>
        <v>0</v>
      </c>
    </row>
    <row r="45" spans="1:23" x14ac:dyDescent="0.2">
      <c r="A45" s="278" t="s">
        <v>157</v>
      </c>
      <c r="B45" s="278" t="s">
        <v>167</v>
      </c>
      <c r="C45" s="280">
        <v>350</v>
      </c>
      <c r="D45" s="329">
        <v>403</v>
      </c>
      <c r="E45" s="280">
        <v>379</v>
      </c>
      <c r="F45" s="280">
        <f>SUM(C45:E45)</f>
        <v>1132</v>
      </c>
      <c r="G45" s="280">
        <v>218</v>
      </c>
      <c r="H45" s="280">
        <v>311</v>
      </c>
      <c r="I45" s="311">
        <v>321</v>
      </c>
      <c r="J45" s="280">
        <f>SUM(G45:I45)</f>
        <v>850</v>
      </c>
      <c r="K45" s="311">
        <v>355</v>
      </c>
      <c r="L45" s="312">
        <v>390</v>
      </c>
      <c r="M45" s="311">
        <v>451</v>
      </c>
      <c r="N45" s="280">
        <f>SUM(K45:M45)</f>
        <v>1196</v>
      </c>
      <c r="O45" s="311">
        <v>459</v>
      </c>
      <c r="P45" s="312">
        <v>461</v>
      </c>
      <c r="Q45" s="311">
        <f>'[6]operações 2016_ números'!N45</f>
        <v>605</v>
      </c>
      <c r="R45" s="402">
        <f t="shared" si="19"/>
        <v>1525</v>
      </c>
      <c r="S45" s="323">
        <f t="shared" si="20"/>
        <v>4703</v>
      </c>
      <c r="T45" s="316">
        <f>+S45-'[6]operações 2016_ números'!O45</f>
        <v>0</v>
      </c>
    </row>
    <row r="46" spans="1:23" x14ac:dyDescent="0.2">
      <c r="A46" s="278" t="s">
        <v>157</v>
      </c>
      <c r="B46" s="278" t="s">
        <v>169</v>
      </c>
      <c r="C46" s="280">
        <v>1343</v>
      </c>
      <c r="D46" s="329">
        <v>1218</v>
      </c>
      <c r="E46" s="280">
        <v>1357</v>
      </c>
      <c r="F46" s="280">
        <f t="shared" si="16"/>
        <v>3918</v>
      </c>
      <c r="G46" s="280">
        <v>1418</v>
      </c>
      <c r="H46" s="280">
        <v>1359</v>
      </c>
      <c r="I46" s="311">
        <v>1343</v>
      </c>
      <c r="J46" s="280">
        <f t="shared" si="17"/>
        <v>4120</v>
      </c>
      <c r="K46" s="311">
        <v>1344</v>
      </c>
      <c r="L46" s="312">
        <v>1284</v>
      </c>
      <c r="M46" s="311">
        <v>1414</v>
      </c>
      <c r="N46" s="280">
        <f t="shared" si="18"/>
        <v>4042</v>
      </c>
      <c r="O46" s="311">
        <v>1454</v>
      </c>
      <c r="P46" s="312">
        <v>1733</v>
      </c>
      <c r="Q46" s="311">
        <f>'[6]operações 2016_ números'!N46</f>
        <v>1996</v>
      </c>
      <c r="R46" s="402">
        <f t="shared" si="19"/>
        <v>5183</v>
      </c>
      <c r="S46" s="323">
        <f t="shared" si="20"/>
        <v>17263</v>
      </c>
      <c r="T46" s="316">
        <f>+S46-'[6]operações 2016_ números'!O46</f>
        <v>0</v>
      </c>
    </row>
    <row r="47" spans="1:23" x14ac:dyDescent="0.2">
      <c r="A47" s="288" t="s">
        <v>53</v>
      </c>
      <c r="B47" s="288"/>
      <c r="C47" s="315">
        <f>C40+C41+C42+C43+C44+C45+C46</f>
        <v>52901</v>
      </c>
      <c r="D47" s="315">
        <f>D40+D41+D42+D43+D44+D45+D46</f>
        <v>53879</v>
      </c>
      <c r="E47" s="315">
        <f>E40+E41+E42+E43+E44+E45+E46</f>
        <v>72981</v>
      </c>
      <c r="F47" s="280">
        <f>SUM(C47:E47)</f>
        <v>179761</v>
      </c>
      <c r="G47" s="315">
        <f>G40+G41+G42+G43+G44+G45+G46</f>
        <v>67664</v>
      </c>
      <c r="H47" s="315">
        <f>H40+H41+H42+H43+H44+H45+H46</f>
        <v>88593</v>
      </c>
      <c r="I47" s="315">
        <f>I40+I41+I42+I43+I44+I45+I46</f>
        <v>68628</v>
      </c>
      <c r="J47" s="280">
        <f>SUM(G47:I47)</f>
        <v>224885</v>
      </c>
      <c r="K47" s="315">
        <f>K40+K41+K42+K43+K44+K45+K46</f>
        <v>79839</v>
      </c>
      <c r="L47" s="315">
        <f>L40+L41+L42+L43+L44+L45+L46</f>
        <v>81101</v>
      </c>
      <c r="M47" s="315">
        <f>M40+M41+M42+M43+M44+M45+M46</f>
        <v>78114</v>
      </c>
      <c r="N47" s="280">
        <f>SUM(K47:M47)</f>
        <v>239054</v>
      </c>
      <c r="O47" s="315">
        <f>O40+O41+O42+O43+O44+O45+O46</f>
        <v>81518</v>
      </c>
      <c r="P47" s="315">
        <f>P40+P41+P42+P43+P44+P45+P46</f>
        <v>82008</v>
      </c>
      <c r="Q47" s="315">
        <f>'[6]operações 2016_ números'!N47</f>
        <v>109893</v>
      </c>
      <c r="R47" s="402">
        <f t="shared" si="19"/>
        <v>273419</v>
      </c>
      <c r="S47" s="315">
        <f>S40+S41+S42+S43+S44+S45+S46</f>
        <v>917119</v>
      </c>
      <c r="T47" s="316">
        <f>+S47-'[6]operações 2016_ números'!O47</f>
        <v>0</v>
      </c>
    </row>
    <row r="48" spans="1:23" x14ac:dyDescent="0.2">
      <c r="A48" s="290"/>
      <c r="B48" s="290"/>
      <c r="C48" s="324"/>
      <c r="D48" s="330"/>
      <c r="E48" s="324"/>
      <c r="F48" s="324"/>
      <c r="G48" s="324"/>
      <c r="H48" s="324"/>
      <c r="I48" s="324"/>
      <c r="J48" s="324"/>
      <c r="K48" s="324"/>
      <c r="L48" s="330"/>
      <c r="M48" s="324"/>
      <c r="N48" s="324"/>
      <c r="O48" s="330"/>
      <c r="P48" s="330"/>
      <c r="Q48" s="324"/>
      <c r="R48" s="324"/>
      <c r="S48" s="331"/>
      <c r="T48" s="316"/>
    </row>
    <row r="49" spans="1:20" x14ac:dyDescent="0.2">
      <c r="A49" s="278" t="s">
        <v>174</v>
      </c>
      <c r="B49" s="278" t="s">
        <v>158</v>
      </c>
      <c r="C49" s="280">
        <v>2881</v>
      </c>
      <c r="D49" s="329">
        <v>2603</v>
      </c>
      <c r="E49" s="280">
        <v>3687</v>
      </c>
      <c r="F49" s="280">
        <f>SUM(C49:E49)</f>
        <v>9171</v>
      </c>
      <c r="G49" s="280">
        <v>3300</v>
      </c>
      <c r="H49" s="280">
        <v>4161</v>
      </c>
      <c r="I49" s="311">
        <v>3202</v>
      </c>
      <c r="J49" s="280">
        <f>SUM(G49:I49)</f>
        <v>10663</v>
      </c>
      <c r="K49" s="311">
        <v>4105</v>
      </c>
      <c r="L49" s="312">
        <v>4014</v>
      </c>
      <c r="M49" s="311">
        <v>3678</v>
      </c>
      <c r="N49" s="280">
        <f>SUM(K49:M49)</f>
        <v>11797</v>
      </c>
      <c r="O49" s="311">
        <v>3757</v>
      </c>
      <c r="P49" s="312">
        <v>3709</v>
      </c>
      <c r="Q49" s="311">
        <f>'[6]operações 2016_ números'!N49</f>
        <v>5029</v>
      </c>
      <c r="R49" s="402">
        <f t="shared" si="19"/>
        <v>12495</v>
      </c>
      <c r="S49" s="323">
        <f>C49+D49+E49+G49+H49+I49+K49+L49+M49+O49+P49+Q49</f>
        <v>44126</v>
      </c>
      <c r="T49" s="316">
        <f>+S49-'[6]operações 2016_ números'!O49</f>
        <v>0</v>
      </c>
    </row>
    <row r="50" spans="1:20" x14ac:dyDescent="0.2">
      <c r="A50" s="278" t="s">
        <v>174</v>
      </c>
      <c r="B50" s="278" t="s">
        <v>159</v>
      </c>
      <c r="C50" s="280">
        <v>177</v>
      </c>
      <c r="D50" s="329">
        <v>185</v>
      </c>
      <c r="E50" s="280">
        <v>267</v>
      </c>
      <c r="F50" s="280">
        <f t="shared" ref="F50:F55" si="21">SUM(C50:E50)</f>
        <v>629</v>
      </c>
      <c r="G50" s="280">
        <v>198</v>
      </c>
      <c r="H50" s="280">
        <v>299</v>
      </c>
      <c r="I50" s="311">
        <v>190</v>
      </c>
      <c r="J50" s="280">
        <f t="shared" ref="J50:J55" si="22">SUM(G50:I50)</f>
        <v>687</v>
      </c>
      <c r="K50" s="311">
        <v>250</v>
      </c>
      <c r="L50" s="312">
        <v>241</v>
      </c>
      <c r="M50" s="311">
        <v>223</v>
      </c>
      <c r="N50" s="280">
        <f t="shared" ref="N50:N55" si="23">SUM(K50:M50)</f>
        <v>714</v>
      </c>
      <c r="O50" s="311">
        <v>258</v>
      </c>
      <c r="P50" s="312">
        <v>260</v>
      </c>
      <c r="Q50" s="311">
        <f>'[6]operações 2016_ números'!N50</f>
        <v>205</v>
      </c>
      <c r="R50" s="402">
        <f t="shared" si="19"/>
        <v>723</v>
      </c>
      <c r="S50" s="323">
        <f t="shared" ref="S50:S55" si="24">C50+D50+E50+G50+H50+I50+K50+L50+M50+O50+P50+Q50</f>
        <v>2753</v>
      </c>
      <c r="T50" s="316">
        <f>+S50-'[6]operações 2016_ números'!O50</f>
        <v>0</v>
      </c>
    </row>
    <row r="51" spans="1:20" x14ac:dyDescent="0.2">
      <c r="A51" s="278" t="s">
        <v>174</v>
      </c>
      <c r="B51" s="278" t="s">
        <v>161</v>
      </c>
      <c r="C51" s="280">
        <v>146</v>
      </c>
      <c r="D51" s="329">
        <v>148</v>
      </c>
      <c r="E51" s="280">
        <v>210</v>
      </c>
      <c r="F51" s="280">
        <f t="shared" si="21"/>
        <v>504</v>
      </c>
      <c r="G51" s="280">
        <v>148</v>
      </c>
      <c r="H51" s="280">
        <v>234</v>
      </c>
      <c r="I51" s="311">
        <v>127</v>
      </c>
      <c r="J51" s="280">
        <f t="shared" si="22"/>
        <v>509</v>
      </c>
      <c r="K51" s="311">
        <v>132</v>
      </c>
      <c r="L51" s="312">
        <v>0</v>
      </c>
      <c r="M51" s="311">
        <v>0</v>
      </c>
      <c r="N51" s="280">
        <f t="shared" si="23"/>
        <v>132</v>
      </c>
      <c r="O51" s="311">
        <v>0</v>
      </c>
      <c r="P51" s="312">
        <v>0</v>
      </c>
      <c r="Q51" s="311">
        <f>'[6]operações 2016_ números'!N51</f>
        <v>0</v>
      </c>
      <c r="R51" s="402">
        <f t="shared" si="19"/>
        <v>0</v>
      </c>
      <c r="S51" s="323">
        <f t="shared" si="24"/>
        <v>1145</v>
      </c>
      <c r="T51" s="316">
        <f>+S51-'[6]operações 2016_ números'!O51</f>
        <v>0</v>
      </c>
    </row>
    <row r="52" spans="1:20" x14ac:dyDescent="0.2">
      <c r="A52" s="278" t="s">
        <v>174</v>
      </c>
      <c r="B52" s="278" t="s">
        <v>163</v>
      </c>
      <c r="C52" s="280">
        <v>88</v>
      </c>
      <c r="D52" s="329">
        <v>103</v>
      </c>
      <c r="E52" s="280">
        <v>116</v>
      </c>
      <c r="F52" s="280">
        <f t="shared" si="21"/>
        <v>307</v>
      </c>
      <c r="G52" s="280">
        <v>115</v>
      </c>
      <c r="H52" s="280">
        <v>150</v>
      </c>
      <c r="I52" s="311">
        <v>123</v>
      </c>
      <c r="J52" s="280">
        <f t="shared" si="22"/>
        <v>388</v>
      </c>
      <c r="K52" s="311">
        <v>103</v>
      </c>
      <c r="L52" s="312">
        <v>122</v>
      </c>
      <c r="M52" s="311">
        <v>117</v>
      </c>
      <c r="N52" s="280">
        <f t="shared" si="23"/>
        <v>342</v>
      </c>
      <c r="O52" s="311">
        <v>140</v>
      </c>
      <c r="P52" s="312">
        <v>138</v>
      </c>
      <c r="Q52" s="311">
        <f>'[6]operações 2016_ números'!N52</f>
        <v>196</v>
      </c>
      <c r="R52" s="402">
        <f t="shared" si="19"/>
        <v>474</v>
      </c>
      <c r="S52" s="323">
        <f t="shared" si="24"/>
        <v>1511</v>
      </c>
      <c r="T52" s="316">
        <f>+S52-'[6]operações 2016_ números'!O52</f>
        <v>0</v>
      </c>
    </row>
    <row r="53" spans="1:20" x14ac:dyDescent="0.2">
      <c r="A53" s="278" t="s">
        <v>174</v>
      </c>
      <c r="B53" s="278" t="s">
        <v>165</v>
      </c>
      <c r="C53" s="280">
        <v>14</v>
      </c>
      <c r="D53" s="329">
        <v>16</v>
      </c>
      <c r="E53" s="280">
        <v>23</v>
      </c>
      <c r="F53" s="280">
        <f t="shared" si="21"/>
        <v>53</v>
      </c>
      <c r="G53" s="280">
        <v>17</v>
      </c>
      <c r="H53" s="280">
        <v>17</v>
      </c>
      <c r="I53" s="311">
        <v>11</v>
      </c>
      <c r="J53" s="280">
        <f t="shared" si="22"/>
        <v>45</v>
      </c>
      <c r="K53" s="311">
        <v>16</v>
      </c>
      <c r="L53" s="312">
        <v>31</v>
      </c>
      <c r="M53" s="311">
        <v>30</v>
      </c>
      <c r="N53" s="280">
        <f t="shared" si="23"/>
        <v>77</v>
      </c>
      <c r="O53" s="311">
        <v>22</v>
      </c>
      <c r="P53" s="312">
        <v>27</v>
      </c>
      <c r="Q53" s="311">
        <f>'[6]operações 2016_ números'!N53</f>
        <v>37</v>
      </c>
      <c r="R53" s="402">
        <f t="shared" si="19"/>
        <v>86</v>
      </c>
      <c r="S53" s="323">
        <f t="shared" si="24"/>
        <v>261</v>
      </c>
      <c r="T53" s="316">
        <f>+S53-'[6]operações 2016_ números'!O53</f>
        <v>0</v>
      </c>
    </row>
    <row r="54" spans="1:20" x14ac:dyDescent="0.2">
      <c r="A54" s="278" t="s">
        <v>174</v>
      </c>
      <c r="B54" s="278" t="s">
        <v>167</v>
      </c>
      <c r="C54" s="280">
        <v>17</v>
      </c>
      <c r="D54" s="329">
        <v>20</v>
      </c>
      <c r="E54" s="280">
        <v>34</v>
      </c>
      <c r="F54" s="280">
        <f>SUM(C54:E54)</f>
        <v>71</v>
      </c>
      <c r="G54" s="280">
        <v>13</v>
      </c>
      <c r="H54" s="280">
        <v>21</v>
      </c>
      <c r="I54" s="311">
        <v>21</v>
      </c>
      <c r="J54" s="280">
        <f>SUM(G54:I54)</f>
        <v>55</v>
      </c>
      <c r="K54" s="311">
        <v>22</v>
      </c>
      <c r="L54" s="312">
        <v>20</v>
      </c>
      <c r="M54" s="311">
        <v>30</v>
      </c>
      <c r="N54" s="280">
        <f>SUM(K54:M54)</f>
        <v>72</v>
      </c>
      <c r="O54" s="311">
        <v>29</v>
      </c>
      <c r="P54" s="312">
        <v>34</v>
      </c>
      <c r="Q54" s="311">
        <f>'[6]operações 2016_ números'!N54</f>
        <v>31</v>
      </c>
      <c r="R54" s="402">
        <f t="shared" si="19"/>
        <v>94</v>
      </c>
      <c r="S54" s="323">
        <f t="shared" si="24"/>
        <v>292</v>
      </c>
      <c r="T54" s="316">
        <f>+S54-'[6]operações 2016_ números'!O54</f>
        <v>0</v>
      </c>
    </row>
    <row r="55" spans="1:20" x14ac:dyDescent="0.2">
      <c r="A55" s="278" t="s">
        <v>174</v>
      </c>
      <c r="B55" s="278" t="s">
        <v>169</v>
      </c>
      <c r="C55" s="280">
        <v>50</v>
      </c>
      <c r="D55" s="329">
        <v>36</v>
      </c>
      <c r="E55" s="280">
        <v>48</v>
      </c>
      <c r="F55" s="280">
        <f t="shared" si="21"/>
        <v>134</v>
      </c>
      <c r="G55" s="280">
        <v>39</v>
      </c>
      <c r="H55" s="280">
        <v>30</v>
      </c>
      <c r="I55" s="311">
        <v>25</v>
      </c>
      <c r="J55" s="280">
        <f t="shared" si="22"/>
        <v>94</v>
      </c>
      <c r="K55" s="311">
        <v>31</v>
      </c>
      <c r="L55" s="312">
        <v>46</v>
      </c>
      <c r="M55" s="311">
        <v>33</v>
      </c>
      <c r="N55" s="280">
        <f t="shared" si="23"/>
        <v>110</v>
      </c>
      <c r="O55" s="311">
        <v>37</v>
      </c>
      <c r="P55" s="312">
        <v>39</v>
      </c>
      <c r="Q55" s="311">
        <f>'[6]operações 2016_ números'!N55</f>
        <v>39</v>
      </c>
      <c r="R55" s="402">
        <f t="shared" si="19"/>
        <v>115</v>
      </c>
      <c r="S55" s="323">
        <f t="shared" si="24"/>
        <v>453</v>
      </c>
      <c r="T55" s="316">
        <f>+S55-'[6]operações 2016_ números'!O55</f>
        <v>0</v>
      </c>
    </row>
    <row r="56" spans="1:20" x14ac:dyDescent="0.2">
      <c r="A56" s="288" t="s">
        <v>53</v>
      </c>
      <c r="B56" s="288"/>
      <c r="C56" s="315">
        <f>SUM(C49:C55)</f>
        <v>3373</v>
      </c>
      <c r="D56" s="315">
        <f>SUM(D49:D55)</f>
        <v>3111</v>
      </c>
      <c r="E56" s="315">
        <f>SUM(E49:E55)</f>
        <v>4385</v>
      </c>
      <c r="F56" s="280">
        <f>SUM(C56:E56)</f>
        <v>10869</v>
      </c>
      <c r="G56" s="315">
        <f>SUM(G49:G55)</f>
        <v>3830</v>
      </c>
      <c r="H56" s="315">
        <f>SUM(H49:H55)</f>
        <v>4912</v>
      </c>
      <c r="I56" s="315">
        <f>SUM(I49:I55)</f>
        <v>3699</v>
      </c>
      <c r="J56" s="280">
        <f>SUM(G56:I56)</f>
        <v>12441</v>
      </c>
      <c r="K56" s="315">
        <f>SUM(K49:K55)</f>
        <v>4659</v>
      </c>
      <c r="L56" s="315">
        <f>SUM(L49:L55)</f>
        <v>4474</v>
      </c>
      <c r="M56" s="315">
        <f>SUM(M49:M55)</f>
        <v>4111</v>
      </c>
      <c r="N56" s="280">
        <f>SUM(K56:M56)</f>
        <v>13244</v>
      </c>
      <c r="O56" s="315">
        <f>SUM(O49:O55)</f>
        <v>4243</v>
      </c>
      <c r="P56" s="315">
        <f>SUM(P49:P55)</f>
        <v>4207</v>
      </c>
      <c r="Q56" s="315">
        <f>'[6]operações 2016_ números'!N56</f>
        <v>5537</v>
      </c>
      <c r="R56" s="402">
        <f t="shared" si="19"/>
        <v>13987</v>
      </c>
      <c r="S56" s="315">
        <f>SUM(S49:S55)</f>
        <v>50541</v>
      </c>
      <c r="T56" s="316">
        <f>+S56-'[6]operações 2016_ números'!O56</f>
        <v>0</v>
      </c>
    </row>
    <row r="57" spans="1:20" x14ac:dyDescent="0.2">
      <c r="A57" s="290"/>
      <c r="B57" s="290"/>
      <c r="C57" s="324"/>
      <c r="D57" s="330"/>
      <c r="E57" s="324"/>
      <c r="F57" s="324"/>
      <c r="G57" s="324"/>
      <c r="H57" s="324"/>
      <c r="I57" s="324"/>
      <c r="J57" s="324"/>
      <c r="K57" s="324"/>
      <c r="L57" s="330"/>
      <c r="M57" s="324"/>
      <c r="N57" s="324"/>
      <c r="O57" s="330"/>
      <c r="P57" s="330"/>
      <c r="Q57" s="324"/>
      <c r="R57" s="324"/>
      <c r="S57" s="331"/>
      <c r="T57" s="316"/>
    </row>
    <row r="58" spans="1:20" x14ac:dyDescent="0.2">
      <c r="A58" s="278" t="s">
        <v>178</v>
      </c>
      <c r="B58" s="278" t="s">
        <v>158</v>
      </c>
      <c r="C58" s="280">
        <v>3584</v>
      </c>
      <c r="D58" s="280">
        <v>3660</v>
      </c>
      <c r="E58" s="280">
        <v>4731</v>
      </c>
      <c r="F58" s="280">
        <f>SUM(C58:E58)</f>
        <v>11975</v>
      </c>
      <c r="G58" s="280">
        <v>4583</v>
      </c>
      <c r="H58" s="280">
        <v>4980</v>
      </c>
      <c r="I58" s="311">
        <v>4699</v>
      </c>
      <c r="J58" s="280">
        <f>SUM(G58:I58)</f>
        <v>14262</v>
      </c>
      <c r="K58" s="311">
        <v>4918</v>
      </c>
      <c r="L58" s="312">
        <v>4984</v>
      </c>
      <c r="M58" s="280">
        <v>5102</v>
      </c>
      <c r="N58" s="280">
        <f>SUM(K58:M58)</f>
        <v>15004</v>
      </c>
      <c r="O58" s="311">
        <v>5160</v>
      </c>
      <c r="P58" s="312">
        <v>5496</v>
      </c>
      <c r="Q58" s="311">
        <f>'[6]operações 2016_ números'!N58</f>
        <v>10154</v>
      </c>
      <c r="R58" s="402">
        <f t="shared" si="19"/>
        <v>20810</v>
      </c>
      <c r="S58" s="323">
        <f>C58+D58+E58+G58+H58+I58+K58+L58+M58+O58+P58+Q58</f>
        <v>62051</v>
      </c>
      <c r="T58" s="316">
        <f>+S58-'[6]operações 2016_ números'!O58</f>
        <v>0</v>
      </c>
    </row>
    <row r="59" spans="1:20" x14ac:dyDescent="0.2">
      <c r="A59" s="278" t="s">
        <v>178</v>
      </c>
      <c r="B59" s="278" t="s">
        <v>159</v>
      </c>
      <c r="C59" s="280">
        <v>117</v>
      </c>
      <c r="D59" s="280">
        <v>126</v>
      </c>
      <c r="E59" s="280">
        <v>183</v>
      </c>
      <c r="F59" s="280">
        <f t="shared" ref="F59:F64" si="25">SUM(C59:E59)</f>
        <v>426</v>
      </c>
      <c r="G59" s="280">
        <v>139</v>
      </c>
      <c r="H59" s="280">
        <v>204</v>
      </c>
      <c r="I59" s="311">
        <v>159</v>
      </c>
      <c r="J59" s="280">
        <f t="shared" ref="J59:J64" si="26">SUM(G59:I59)</f>
        <v>502</v>
      </c>
      <c r="K59" s="311">
        <v>192</v>
      </c>
      <c r="L59" s="312">
        <v>215</v>
      </c>
      <c r="M59" s="280">
        <v>171</v>
      </c>
      <c r="N59" s="280">
        <f t="shared" ref="N59:N64" si="27">SUM(K59:M59)</f>
        <v>578</v>
      </c>
      <c r="O59" s="311">
        <v>176</v>
      </c>
      <c r="P59" s="312">
        <v>130</v>
      </c>
      <c r="Q59" s="311">
        <f>'[6]operações 2016_ números'!N59</f>
        <v>145</v>
      </c>
      <c r="R59" s="402">
        <f t="shared" si="19"/>
        <v>451</v>
      </c>
      <c r="S59" s="323">
        <f t="shared" ref="S59:S64" si="28">C59+D59+E59+G59+H59+I59+K59+L59+M59+O59+P59+Q59</f>
        <v>1957</v>
      </c>
      <c r="T59" s="316">
        <f>+S59-'[6]operações 2016_ números'!O59</f>
        <v>0</v>
      </c>
    </row>
    <row r="60" spans="1:20" x14ac:dyDescent="0.2">
      <c r="A60" s="278" t="s">
        <v>178</v>
      </c>
      <c r="B60" s="278" t="s">
        <v>161</v>
      </c>
      <c r="C60" s="280">
        <v>77</v>
      </c>
      <c r="D60" s="280">
        <v>67</v>
      </c>
      <c r="E60" s="280">
        <v>91</v>
      </c>
      <c r="F60" s="280">
        <f t="shared" si="25"/>
        <v>235</v>
      </c>
      <c r="G60" s="280">
        <v>67</v>
      </c>
      <c r="H60" s="280">
        <v>110</v>
      </c>
      <c r="I60" s="311">
        <v>65</v>
      </c>
      <c r="J60" s="280">
        <f t="shared" si="26"/>
        <v>242</v>
      </c>
      <c r="K60" s="311">
        <v>47</v>
      </c>
      <c r="L60" s="312">
        <v>0</v>
      </c>
      <c r="M60" s="280">
        <v>0</v>
      </c>
      <c r="N60" s="280">
        <f t="shared" si="27"/>
        <v>47</v>
      </c>
      <c r="O60" s="311">
        <v>0</v>
      </c>
      <c r="P60" s="312">
        <v>0</v>
      </c>
      <c r="Q60" s="311">
        <f>'[6]operações 2016_ números'!N60</f>
        <v>0</v>
      </c>
      <c r="R60" s="402">
        <f t="shared" si="19"/>
        <v>0</v>
      </c>
      <c r="S60" s="323">
        <f t="shared" si="28"/>
        <v>524</v>
      </c>
      <c r="T60" s="316">
        <f>+S60-'[6]operações 2016_ números'!O60</f>
        <v>0</v>
      </c>
    </row>
    <row r="61" spans="1:20" x14ac:dyDescent="0.2">
      <c r="A61" s="278" t="s">
        <v>178</v>
      </c>
      <c r="B61" s="278" t="s">
        <v>163</v>
      </c>
      <c r="C61" s="280">
        <v>54</v>
      </c>
      <c r="D61" s="280">
        <v>48</v>
      </c>
      <c r="E61" s="280">
        <v>63</v>
      </c>
      <c r="F61" s="280">
        <f t="shared" si="25"/>
        <v>165</v>
      </c>
      <c r="G61" s="280">
        <v>46</v>
      </c>
      <c r="H61" s="280">
        <v>77</v>
      </c>
      <c r="I61" s="311">
        <v>64</v>
      </c>
      <c r="J61" s="280">
        <f t="shared" si="26"/>
        <v>187</v>
      </c>
      <c r="K61" s="311">
        <v>61</v>
      </c>
      <c r="L61" s="312">
        <v>60</v>
      </c>
      <c r="M61" s="280">
        <v>47</v>
      </c>
      <c r="N61" s="280">
        <f t="shared" si="27"/>
        <v>168</v>
      </c>
      <c r="O61" s="311">
        <v>61</v>
      </c>
      <c r="P61" s="312">
        <v>68</v>
      </c>
      <c r="Q61" s="311">
        <f>'[6]operações 2016_ números'!N61</f>
        <v>117</v>
      </c>
      <c r="R61" s="402">
        <f t="shared" si="19"/>
        <v>246</v>
      </c>
      <c r="S61" s="323">
        <f t="shared" si="28"/>
        <v>766</v>
      </c>
      <c r="T61" s="316">
        <f>+S61-'[6]operações 2016_ números'!O61</f>
        <v>0</v>
      </c>
    </row>
    <row r="62" spans="1:20" x14ac:dyDescent="0.2">
      <c r="A62" s="278" t="s">
        <v>178</v>
      </c>
      <c r="B62" s="278" t="s">
        <v>165</v>
      </c>
      <c r="C62" s="280">
        <v>45</v>
      </c>
      <c r="D62" s="280">
        <v>23</v>
      </c>
      <c r="E62" s="280">
        <v>25</v>
      </c>
      <c r="F62" s="280">
        <f t="shared" si="25"/>
        <v>93</v>
      </c>
      <c r="G62" s="280">
        <v>26</v>
      </c>
      <c r="H62" s="280">
        <v>36</v>
      </c>
      <c r="I62" s="311">
        <v>23</v>
      </c>
      <c r="J62" s="280">
        <f t="shared" si="26"/>
        <v>85</v>
      </c>
      <c r="K62" s="311">
        <v>51</v>
      </c>
      <c r="L62" s="312">
        <v>72</v>
      </c>
      <c r="M62" s="280">
        <v>65</v>
      </c>
      <c r="N62" s="280">
        <f t="shared" si="27"/>
        <v>188</v>
      </c>
      <c r="O62" s="311">
        <v>77</v>
      </c>
      <c r="P62" s="312">
        <v>89</v>
      </c>
      <c r="Q62" s="311">
        <f>'[6]operações 2016_ números'!N62</f>
        <v>112</v>
      </c>
      <c r="R62" s="402">
        <f t="shared" si="19"/>
        <v>278</v>
      </c>
      <c r="S62" s="323">
        <f t="shared" si="28"/>
        <v>644</v>
      </c>
      <c r="T62" s="316">
        <f>+S62-'[6]operações 2016_ números'!O62</f>
        <v>0</v>
      </c>
    </row>
    <row r="63" spans="1:20" x14ac:dyDescent="0.2">
      <c r="A63" s="278" t="s">
        <v>178</v>
      </c>
      <c r="B63" s="278" t="s">
        <v>167</v>
      </c>
      <c r="C63" s="280">
        <v>21</v>
      </c>
      <c r="D63" s="280">
        <v>29</v>
      </c>
      <c r="E63" s="280">
        <v>19</v>
      </c>
      <c r="F63" s="280">
        <f>SUM(C63:E63)</f>
        <v>69</v>
      </c>
      <c r="G63" s="280">
        <v>8</v>
      </c>
      <c r="H63" s="280">
        <v>8</v>
      </c>
      <c r="I63" s="311">
        <v>20</v>
      </c>
      <c r="J63" s="280">
        <f>SUM(G63:I63)</f>
        <v>36</v>
      </c>
      <c r="K63" s="311">
        <v>30</v>
      </c>
      <c r="L63" s="312">
        <v>19</v>
      </c>
      <c r="M63" s="280">
        <v>22</v>
      </c>
      <c r="N63" s="280">
        <f>SUM(K63:M63)</f>
        <v>71</v>
      </c>
      <c r="O63" s="311">
        <v>23</v>
      </c>
      <c r="P63" s="312">
        <v>29</v>
      </c>
      <c r="Q63" s="311">
        <f>'[6]operações 2016_ números'!N63</f>
        <v>41</v>
      </c>
      <c r="R63" s="402">
        <f t="shared" si="19"/>
        <v>93</v>
      </c>
      <c r="S63" s="323">
        <f t="shared" si="28"/>
        <v>269</v>
      </c>
      <c r="T63" s="316">
        <f>+S63-'[6]operações 2016_ números'!O63</f>
        <v>0</v>
      </c>
    </row>
    <row r="64" spans="1:20" x14ac:dyDescent="0.2">
      <c r="A64" s="278" t="s">
        <v>178</v>
      </c>
      <c r="B64" s="278" t="s">
        <v>169</v>
      </c>
      <c r="C64" s="280">
        <v>104</v>
      </c>
      <c r="D64" s="280">
        <v>88</v>
      </c>
      <c r="E64" s="280">
        <v>97</v>
      </c>
      <c r="F64" s="280">
        <f t="shared" si="25"/>
        <v>289</v>
      </c>
      <c r="G64" s="280">
        <v>169</v>
      </c>
      <c r="H64" s="280">
        <v>200</v>
      </c>
      <c r="I64" s="311">
        <v>184</v>
      </c>
      <c r="J64" s="280">
        <f t="shared" si="26"/>
        <v>553</v>
      </c>
      <c r="K64" s="311">
        <v>169</v>
      </c>
      <c r="L64" s="312">
        <v>198</v>
      </c>
      <c r="M64" s="280">
        <v>263</v>
      </c>
      <c r="N64" s="280">
        <f t="shared" si="27"/>
        <v>630</v>
      </c>
      <c r="O64" s="311">
        <v>225</v>
      </c>
      <c r="P64" s="312">
        <v>254</v>
      </c>
      <c r="Q64" s="311">
        <f>'[6]operações 2016_ números'!N64</f>
        <v>422</v>
      </c>
      <c r="R64" s="402">
        <f t="shared" si="19"/>
        <v>901</v>
      </c>
      <c r="S64" s="323">
        <f t="shared" si="28"/>
        <v>2373</v>
      </c>
      <c r="T64" s="316">
        <f>+S64-'[6]operações 2016_ números'!O64</f>
        <v>0</v>
      </c>
    </row>
    <row r="65" spans="1:20" x14ac:dyDescent="0.2">
      <c r="A65" s="288" t="s">
        <v>53</v>
      </c>
      <c r="B65" s="288"/>
      <c r="C65" s="315">
        <f>SUM(C58:C64)</f>
        <v>4002</v>
      </c>
      <c r="D65" s="315">
        <f>SUM(D58:D64)</f>
        <v>4041</v>
      </c>
      <c r="E65" s="315">
        <f>SUM(E58:E64)</f>
        <v>5209</v>
      </c>
      <c r="F65" s="280">
        <f>SUM(C65:E65)</f>
        <v>13252</v>
      </c>
      <c r="G65" s="315">
        <f>SUM(G58:G64)</f>
        <v>5038</v>
      </c>
      <c r="H65" s="315">
        <f>SUM(H58:H64)</f>
        <v>5615</v>
      </c>
      <c r="I65" s="315">
        <f>SUM(I58:I64)</f>
        <v>5214</v>
      </c>
      <c r="J65" s="280">
        <f>SUM(G65:I65)</f>
        <v>15867</v>
      </c>
      <c r="K65" s="315">
        <f>SUM(K58:K64)</f>
        <v>5468</v>
      </c>
      <c r="L65" s="315">
        <f>SUM(L58:L64)</f>
        <v>5548</v>
      </c>
      <c r="M65" s="315">
        <f>SUM(M58:M64)</f>
        <v>5670</v>
      </c>
      <c r="N65" s="280">
        <f>SUM(K65:M65)</f>
        <v>16686</v>
      </c>
      <c r="O65" s="315">
        <f>SUM(O58:O64)</f>
        <v>5722</v>
      </c>
      <c r="P65" s="315">
        <f>SUM(P58:P64)</f>
        <v>6066</v>
      </c>
      <c r="Q65" s="315">
        <f>'[6]operações 2016_ números'!N65</f>
        <v>10991</v>
      </c>
      <c r="R65" s="402">
        <f t="shared" si="19"/>
        <v>22779</v>
      </c>
      <c r="S65" s="315">
        <f>SUM(S58:S64)</f>
        <v>68584</v>
      </c>
      <c r="T65" s="316">
        <f>+S65-'[6]operações 2016_ números'!O65</f>
        <v>0</v>
      </c>
    </row>
    <row r="66" spans="1:20" x14ac:dyDescent="0.2">
      <c r="C66" s="330"/>
      <c r="D66" s="330"/>
      <c r="E66" s="330"/>
      <c r="F66" s="330"/>
      <c r="G66" s="330"/>
      <c r="H66" s="330"/>
      <c r="I66" s="324"/>
      <c r="J66" s="330"/>
      <c r="K66" s="324"/>
      <c r="L66" s="330"/>
      <c r="M66" s="324"/>
      <c r="N66" s="330"/>
      <c r="O66" s="330"/>
      <c r="P66" s="330"/>
      <c r="Q66" s="324"/>
      <c r="R66" s="324"/>
      <c r="S66" s="331"/>
      <c r="T66" s="316"/>
    </row>
    <row r="67" spans="1:20" x14ac:dyDescent="0.2">
      <c r="A67" s="278" t="s">
        <v>162</v>
      </c>
      <c r="B67" s="278" t="s">
        <v>158</v>
      </c>
      <c r="C67" s="280">
        <v>29</v>
      </c>
      <c r="D67" s="280">
        <v>28</v>
      </c>
      <c r="E67" s="280">
        <v>44</v>
      </c>
      <c r="F67" s="280">
        <f>SUM(C67:E67)</f>
        <v>101</v>
      </c>
      <c r="G67" s="280">
        <v>35</v>
      </c>
      <c r="H67" s="280">
        <v>46</v>
      </c>
      <c r="I67" s="311">
        <v>47</v>
      </c>
      <c r="J67" s="280">
        <f>SUM(G67:I67)</f>
        <v>128</v>
      </c>
      <c r="K67" s="311">
        <v>29</v>
      </c>
      <c r="L67" s="312">
        <v>43</v>
      </c>
      <c r="M67" s="311">
        <v>30</v>
      </c>
      <c r="N67" s="280">
        <f>SUM(K67:M67)</f>
        <v>102</v>
      </c>
      <c r="O67" s="311">
        <v>28</v>
      </c>
      <c r="P67" s="312">
        <v>42</v>
      </c>
      <c r="Q67" s="311">
        <f>'[6]operações 2016_ números'!N67</f>
        <v>49</v>
      </c>
      <c r="R67" s="402">
        <f t="shared" si="19"/>
        <v>119</v>
      </c>
      <c r="S67" s="323">
        <f>C67+D67+E67+G67+H67+I67+K67+L67+M67+O67+P67+Q67</f>
        <v>450</v>
      </c>
      <c r="T67" s="316">
        <f>+S67-'[6]operações 2016_ números'!O67</f>
        <v>0</v>
      </c>
    </row>
    <row r="68" spans="1:20" x14ac:dyDescent="0.2">
      <c r="A68" s="278" t="s">
        <v>162</v>
      </c>
      <c r="B68" s="278" t="s">
        <v>159</v>
      </c>
      <c r="C68" s="280">
        <v>0</v>
      </c>
      <c r="D68" s="280">
        <v>0</v>
      </c>
      <c r="E68" s="280">
        <v>3</v>
      </c>
      <c r="F68" s="280">
        <f t="shared" ref="F68:F73" si="29">SUM(C68:E68)</f>
        <v>3</v>
      </c>
      <c r="G68" s="280">
        <v>5</v>
      </c>
      <c r="H68" s="329">
        <v>2</v>
      </c>
      <c r="I68" s="311">
        <v>0</v>
      </c>
      <c r="J68" s="280">
        <f t="shared" ref="J68:J73" si="30">SUM(G68:I68)</f>
        <v>7</v>
      </c>
      <c r="K68" s="311">
        <v>1</v>
      </c>
      <c r="L68" s="312">
        <v>2</v>
      </c>
      <c r="M68" s="280">
        <v>0</v>
      </c>
      <c r="N68" s="280">
        <f t="shared" ref="N68:N73" si="31">SUM(K68:M68)</f>
        <v>3</v>
      </c>
      <c r="O68" s="311">
        <v>2</v>
      </c>
      <c r="P68" s="312">
        <v>3</v>
      </c>
      <c r="Q68" s="311">
        <f>'[6]operações 2016_ números'!N68</f>
        <v>2</v>
      </c>
      <c r="R68" s="402">
        <f t="shared" si="19"/>
        <v>7</v>
      </c>
      <c r="S68" s="323">
        <f t="shared" ref="S68:S73" si="32">C68+D68+E68+G68+H68+I68+K68+L68+M68+O68+P68+Q68</f>
        <v>20</v>
      </c>
      <c r="T68" s="316">
        <f>+S68-'[6]operações 2016_ números'!O68</f>
        <v>0</v>
      </c>
    </row>
    <row r="69" spans="1:20" x14ac:dyDescent="0.2">
      <c r="A69" s="278" t="s">
        <v>162</v>
      </c>
      <c r="B69" s="278" t="s">
        <v>161</v>
      </c>
      <c r="C69" s="280">
        <v>4</v>
      </c>
      <c r="D69" s="280">
        <v>1</v>
      </c>
      <c r="E69" s="280">
        <v>3</v>
      </c>
      <c r="F69" s="280">
        <f t="shared" si="29"/>
        <v>8</v>
      </c>
      <c r="G69" s="280">
        <v>1</v>
      </c>
      <c r="H69" s="329">
        <v>0</v>
      </c>
      <c r="I69" s="311">
        <v>1</v>
      </c>
      <c r="J69" s="280">
        <f t="shared" si="30"/>
        <v>2</v>
      </c>
      <c r="K69" s="311">
        <v>1</v>
      </c>
      <c r="L69" s="312">
        <v>0</v>
      </c>
      <c r="M69" s="311">
        <v>0</v>
      </c>
      <c r="N69" s="280">
        <f t="shared" si="31"/>
        <v>1</v>
      </c>
      <c r="O69" s="311">
        <v>0</v>
      </c>
      <c r="P69" s="312">
        <v>0</v>
      </c>
      <c r="Q69" s="280">
        <f>'[6]operações 2016_ números'!N69</f>
        <v>0</v>
      </c>
      <c r="R69" s="402">
        <f t="shared" si="19"/>
        <v>0</v>
      </c>
      <c r="S69" s="323">
        <f t="shared" si="32"/>
        <v>11</v>
      </c>
      <c r="T69" s="316">
        <f>+S69-'[6]operações 2016_ números'!O69</f>
        <v>0</v>
      </c>
    </row>
    <row r="70" spans="1:20" x14ac:dyDescent="0.2">
      <c r="A70" s="278" t="s">
        <v>162</v>
      </c>
      <c r="B70" s="278" t="s">
        <v>163</v>
      </c>
      <c r="C70" s="280">
        <v>0</v>
      </c>
      <c r="D70" s="280">
        <v>0</v>
      </c>
      <c r="E70" s="280">
        <v>0</v>
      </c>
      <c r="F70" s="280">
        <f t="shared" si="29"/>
        <v>0</v>
      </c>
      <c r="G70" s="280">
        <v>0</v>
      </c>
      <c r="H70" s="329">
        <v>0</v>
      </c>
      <c r="I70" s="311">
        <v>0</v>
      </c>
      <c r="J70" s="280">
        <f t="shared" si="30"/>
        <v>0</v>
      </c>
      <c r="K70" s="280">
        <v>0</v>
      </c>
      <c r="L70" s="329">
        <v>0</v>
      </c>
      <c r="M70" s="280">
        <v>0</v>
      </c>
      <c r="N70" s="280">
        <f t="shared" si="31"/>
        <v>0</v>
      </c>
      <c r="O70" s="329">
        <v>0</v>
      </c>
      <c r="P70" s="329">
        <v>0</v>
      </c>
      <c r="Q70" s="280">
        <f>'[6]operações 2016_ números'!N70</f>
        <v>0</v>
      </c>
      <c r="R70" s="402">
        <f t="shared" si="19"/>
        <v>0</v>
      </c>
      <c r="S70" s="323">
        <f t="shared" si="32"/>
        <v>0</v>
      </c>
      <c r="T70" s="316">
        <f>+S70-'[6]operações 2016_ números'!O70</f>
        <v>0</v>
      </c>
    </row>
    <row r="71" spans="1:20" x14ac:dyDescent="0.2">
      <c r="A71" s="278" t="s">
        <v>162</v>
      </c>
      <c r="B71" s="278" t="s">
        <v>165</v>
      </c>
      <c r="C71" s="280">
        <v>0</v>
      </c>
      <c r="D71" s="280">
        <v>0</v>
      </c>
      <c r="E71" s="280">
        <v>0</v>
      </c>
      <c r="F71" s="280">
        <f t="shared" si="29"/>
        <v>0</v>
      </c>
      <c r="G71" s="280">
        <v>0</v>
      </c>
      <c r="H71" s="329">
        <v>0</v>
      </c>
      <c r="I71" s="311">
        <v>0</v>
      </c>
      <c r="J71" s="280">
        <f t="shared" si="30"/>
        <v>0</v>
      </c>
      <c r="K71" s="280">
        <v>0</v>
      </c>
      <c r="L71" s="329">
        <v>0</v>
      </c>
      <c r="M71" s="280">
        <v>0</v>
      </c>
      <c r="N71" s="280">
        <f t="shared" si="31"/>
        <v>0</v>
      </c>
      <c r="O71" s="329">
        <v>0</v>
      </c>
      <c r="P71" s="329">
        <v>0</v>
      </c>
      <c r="Q71" s="280">
        <f>'[6]operações 2016_ números'!N71</f>
        <v>0</v>
      </c>
      <c r="R71" s="402">
        <f t="shared" si="19"/>
        <v>0</v>
      </c>
      <c r="S71" s="323">
        <f t="shared" si="32"/>
        <v>0</v>
      </c>
      <c r="T71" s="316">
        <f>+S71-'[6]operações 2016_ números'!O71</f>
        <v>0</v>
      </c>
    </row>
    <row r="72" spans="1:20" x14ac:dyDescent="0.2">
      <c r="A72" s="278" t="s">
        <v>162</v>
      </c>
      <c r="B72" s="278" t="s">
        <v>167</v>
      </c>
      <c r="C72" s="329">
        <v>1</v>
      </c>
      <c r="D72" s="329">
        <v>0</v>
      </c>
      <c r="E72" s="329">
        <v>0</v>
      </c>
      <c r="F72" s="280">
        <f>SUM(C72:E72)</f>
        <v>1</v>
      </c>
      <c r="G72" s="280">
        <v>0</v>
      </c>
      <c r="H72" s="329">
        <v>0</v>
      </c>
      <c r="I72" s="280">
        <v>0</v>
      </c>
      <c r="J72" s="280">
        <f>SUM(G72:I72)</f>
        <v>0</v>
      </c>
      <c r="K72" s="280">
        <v>0</v>
      </c>
      <c r="L72" s="329">
        <v>0</v>
      </c>
      <c r="M72" s="280">
        <v>0</v>
      </c>
      <c r="N72" s="280">
        <f>SUM(K72:M72)</f>
        <v>0</v>
      </c>
      <c r="O72" s="329">
        <v>0</v>
      </c>
      <c r="P72" s="329">
        <v>0</v>
      </c>
      <c r="Q72" s="280">
        <f>'[6]operações 2016_ números'!N72</f>
        <v>0</v>
      </c>
      <c r="R72" s="402">
        <f t="shared" si="19"/>
        <v>0</v>
      </c>
      <c r="S72" s="323">
        <f t="shared" si="32"/>
        <v>1</v>
      </c>
      <c r="T72" s="316">
        <f>+S72-'[6]operações 2016_ números'!O72</f>
        <v>0</v>
      </c>
    </row>
    <row r="73" spans="1:20" x14ac:dyDescent="0.2">
      <c r="A73" s="305" t="s">
        <v>162</v>
      </c>
      <c r="B73" s="278" t="s">
        <v>169</v>
      </c>
      <c r="C73" s="329">
        <v>0</v>
      </c>
      <c r="D73" s="329">
        <v>0</v>
      </c>
      <c r="E73" s="329">
        <v>0</v>
      </c>
      <c r="F73" s="280">
        <f t="shared" si="29"/>
        <v>0</v>
      </c>
      <c r="G73" s="329">
        <v>0</v>
      </c>
      <c r="H73" s="329">
        <v>0</v>
      </c>
      <c r="I73" s="329">
        <v>0</v>
      </c>
      <c r="J73" s="280">
        <f t="shared" si="30"/>
        <v>0</v>
      </c>
      <c r="K73" s="311">
        <v>0</v>
      </c>
      <c r="L73" s="312">
        <v>0</v>
      </c>
      <c r="M73" s="311">
        <v>0</v>
      </c>
      <c r="N73" s="280">
        <f t="shared" si="31"/>
        <v>0</v>
      </c>
      <c r="O73" s="329">
        <v>2</v>
      </c>
      <c r="P73" s="329">
        <v>4</v>
      </c>
      <c r="Q73" s="280">
        <f>'[6]operações 2016_ números'!N73</f>
        <v>1</v>
      </c>
      <c r="R73" s="402">
        <f t="shared" si="19"/>
        <v>7</v>
      </c>
      <c r="S73" s="323">
        <f t="shared" si="32"/>
        <v>7</v>
      </c>
      <c r="T73" s="316">
        <f>+S73-'[6]operações 2016_ números'!O73</f>
        <v>0</v>
      </c>
    </row>
    <row r="74" spans="1:20" x14ac:dyDescent="0.2">
      <c r="A74" s="288" t="s">
        <v>53</v>
      </c>
      <c r="B74" s="301"/>
      <c r="C74" s="314">
        <f>SUM(C67:C73)</f>
        <v>34</v>
      </c>
      <c r="D74" s="314">
        <f>SUM(D67:D73)</f>
        <v>29</v>
      </c>
      <c r="E74" s="314">
        <f>SUM(E67:E73)</f>
        <v>50</v>
      </c>
      <c r="F74" s="280">
        <f>SUM(C74:E74)</f>
        <v>113</v>
      </c>
      <c r="G74" s="314">
        <f>SUM(G67:G73)</f>
        <v>41</v>
      </c>
      <c r="H74" s="314">
        <f>SUM(H67:H73)</f>
        <v>48</v>
      </c>
      <c r="I74" s="314">
        <f>SUM(I67:I73)</f>
        <v>48</v>
      </c>
      <c r="J74" s="280">
        <f>SUM(G74:I74)</f>
        <v>137</v>
      </c>
      <c r="K74" s="314">
        <f>SUM(K67:K73)</f>
        <v>31</v>
      </c>
      <c r="L74" s="314">
        <f>SUM(L67:L73)</f>
        <v>45</v>
      </c>
      <c r="M74" s="314">
        <f>SUM(M67:M73)</f>
        <v>30</v>
      </c>
      <c r="N74" s="280">
        <f>SUM(K74:M74)</f>
        <v>106</v>
      </c>
      <c r="O74" s="314">
        <f>SUM(O67:O73)</f>
        <v>32</v>
      </c>
      <c r="P74" s="314">
        <f>SUM(P67:P73)</f>
        <v>49</v>
      </c>
      <c r="Q74" s="314">
        <f>'[6]operações 2016_ números'!N74</f>
        <v>52</v>
      </c>
      <c r="R74" s="402">
        <f t="shared" si="19"/>
        <v>133</v>
      </c>
      <c r="S74" s="314">
        <f>SUM(S67:S73)</f>
        <v>489</v>
      </c>
      <c r="T74" s="316">
        <f>+S74-'[6]operações 2016_ números'!O74</f>
        <v>0</v>
      </c>
    </row>
    <row r="79" spans="1:20" x14ac:dyDescent="0.2">
      <c r="M79" s="306"/>
      <c r="O79" s="306"/>
    </row>
    <row r="80" spans="1:20" x14ac:dyDescent="0.2">
      <c r="M80" s="306"/>
      <c r="O80" s="306"/>
    </row>
    <row r="81" spans="13:15" x14ac:dyDescent="0.2">
      <c r="M81" s="306"/>
      <c r="O81" s="306"/>
    </row>
  </sheetData>
  <conditionalFormatting sqref="T4:T74">
    <cfRule type="cellIs" dxfId="4" priority="4" operator="notEqual">
      <formula>0</formula>
    </cfRule>
  </conditionalFormatting>
  <conditionalFormatting sqref="J12:Q12">
    <cfRule type="cellIs" dxfId="3" priority="3" operator="notEqual">
      <formula>0</formula>
    </cfRule>
  </conditionalFormatting>
  <conditionalFormatting sqref="C12:E12">
    <cfRule type="cellIs" dxfId="2" priority="2" operator="notEqual">
      <formula>0</formula>
    </cfRule>
  </conditionalFormatting>
  <conditionalFormatting sqref="G12:I12">
    <cfRule type="cellIs" dxfId="1" priority="1" operator="notEqual">
      <formula>0</formula>
    </cfRule>
  </conditionalFormatting>
  <pageMargins left="0.7" right="0.7" top="0.75" bottom="0.75" header="0.3" footer="0.3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2:Y82"/>
  <sheetViews>
    <sheetView topLeftCell="I19" zoomScaleNormal="100" workbookViewId="0">
      <selection activeCell="U28" sqref="U28"/>
    </sheetView>
  </sheetViews>
  <sheetFormatPr defaultColWidth="9.140625" defaultRowHeight="12" x14ac:dyDescent="0.2"/>
  <cols>
    <col min="1" max="1" width="19" style="274" customWidth="1"/>
    <col min="2" max="2" width="10.42578125" style="274" customWidth="1"/>
    <col min="3" max="3" width="21.28515625" style="274" customWidth="1"/>
    <col min="4" max="4" width="19.85546875" style="274" customWidth="1"/>
    <col min="5" max="5" width="18.7109375" style="274" customWidth="1"/>
    <col min="6" max="6" width="17.5703125" style="274" customWidth="1"/>
    <col min="7" max="9" width="18.28515625" style="274" customWidth="1"/>
    <col min="10" max="10" width="17.5703125" style="274" customWidth="1"/>
    <col min="11" max="12" width="18.7109375" style="274" bestFit="1" customWidth="1"/>
    <col min="13" max="13" width="18.140625" style="274" customWidth="1"/>
    <col min="14" max="14" width="17.5703125" style="274" customWidth="1"/>
    <col min="15" max="17" width="18.7109375" style="274" bestFit="1" customWidth="1"/>
    <col min="18" max="18" width="18.7109375" style="274" customWidth="1"/>
    <col min="19" max="19" width="19.140625" style="274" customWidth="1"/>
    <col min="20" max="20" width="15.140625" style="274" bestFit="1" customWidth="1"/>
    <col min="21" max="21" width="17.5703125" style="274" bestFit="1" customWidth="1"/>
    <col min="22" max="23" width="9.140625" style="274"/>
    <col min="24" max="24" width="22.85546875" style="274" customWidth="1"/>
    <col min="25" max="16384" width="9.140625" style="274"/>
  </cols>
  <sheetData>
    <row r="2" spans="1:25" x14ac:dyDescent="0.2">
      <c r="A2" s="271" t="s">
        <v>139</v>
      </c>
      <c r="B2" s="272" t="s">
        <v>140</v>
      </c>
      <c r="C2" s="271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273"/>
      <c r="Q2" s="273"/>
      <c r="R2" s="403"/>
      <c r="S2" s="273"/>
      <c r="T2" s="273"/>
    </row>
    <row r="3" spans="1:25" s="277" customFormat="1" x14ac:dyDescent="0.2">
      <c r="A3" s="275" t="s">
        <v>141</v>
      </c>
      <c r="B3" s="272" t="s">
        <v>142</v>
      </c>
      <c r="C3" s="272" t="s">
        <v>143</v>
      </c>
      <c r="D3" s="272" t="s">
        <v>144</v>
      </c>
      <c r="E3" s="272" t="s">
        <v>145</v>
      </c>
      <c r="F3" s="272" t="s">
        <v>133</v>
      </c>
      <c r="G3" s="272" t="s">
        <v>146</v>
      </c>
      <c r="H3" s="272" t="s">
        <v>147</v>
      </c>
      <c r="I3" s="272" t="s">
        <v>148</v>
      </c>
      <c r="J3" s="272" t="s">
        <v>134</v>
      </c>
      <c r="K3" s="272" t="s">
        <v>149</v>
      </c>
      <c r="L3" s="272" t="s">
        <v>150</v>
      </c>
      <c r="M3" s="272" t="s">
        <v>151</v>
      </c>
      <c r="N3" s="272" t="s">
        <v>135</v>
      </c>
      <c r="O3" s="272" t="s">
        <v>152</v>
      </c>
      <c r="P3" s="272" t="s">
        <v>153</v>
      </c>
      <c r="Q3" s="272" t="s">
        <v>154</v>
      </c>
      <c r="R3" s="272" t="s">
        <v>201</v>
      </c>
      <c r="S3" s="272" t="s">
        <v>155</v>
      </c>
      <c r="T3" s="276" t="s">
        <v>156</v>
      </c>
      <c r="U3" s="390" t="s">
        <v>200</v>
      </c>
    </row>
    <row r="4" spans="1:25" x14ac:dyDescent="0.2">
      <c r="A4" s="278" t="s">
        <v>157</v>
      </c>
      <c r="B4" s="278" t="s">
        <v>158</v>
      </c>
      <c r="C4" s="279">
        <v>26486450000</v>
      </c>
      <c r="D4" s="279">
        <v>29936050000</v>
      </c>
      <c r="E4" s="279">
        <v>39072500000</v>
      </c>
      <c r="F4" s="280">
        <f>SUM(C4:E4)</f>
        <v>95495000000</v>
      </c>
      <c r="G4" s="279">
        <v>37037150000</v>
      </c>
      <c r="H4" s="279">
        <v>53096950000</v>
      </c>
      <c r="I4" s="281">
        <v>35994750000</v>
      </c>
      <c r="J4" s="280">
        <f>SUM(G4:I4)</f>
        <v>126128850000</v>
      </c>
      <c r="K4" s="282">
        <v>45743100000</v>
      </c>
      <c r="L4" s="282">
        <v>46975700000</v>
      </c>
      <c r="M4" s="283">
        <v>44651050000</v>
      </c>
      <c r="N4" s="280">
        <f>SUM(K4:M4)</f>
        <v>137369850000</v>
      </c>
      <c r="O4" s="281">
        <v>44644350000</v>
      </c>
      <c r="P4" s="281">
        <v>45806150000</v>
      </c>
      <c r="Q4" s="281">
        <f>'[6]operações 2016_ Valores'!N4</f>
        <v>66610600000</v>
      </c>
      <c r="R4" s="405">
        <f>+O4+P4+Q4</f>
        <v>157061100000</v>
      </c>
      <c r="S4" s="284">
        <f t="shared" ref="S4:S10" si="0">C4+D4+E4+G4+H4+I4+K4+L4+M4+O4+P4+Q4</f>
        <v>516054800000</v>
      </c>
      <c r="T4" s="285">
        <f>S4/24500</f>
        <v>21063461.224489797</v>
      </c>
      <c r="U4" s="307">
        <f>+S4-'[6]operações 2016_ Valores'!O4</f>
        <v>0</v>
      </c>
    </row>
    <row r="5" spans="1:25" ht="15" x14ac:dyDescent="0.25">
      <c r="A5" s="278" t="s">
        <v>157</v>
      </c>
      <c r="B5" s="278" t="s">
        <v>159</v>
      </c>
      <c r="C5" s="279">
        <v>2633600000</v>
      </c>
      <c r="D5" s="279">
        <v>2937000000</v>
      </c>
      <c r="E5" s="279">
        <v>4316500000</v>
      </c>
      <c r="F5" s="280">
        <f t="shared" ref="F5:F11" si="1">SUM(C5:E5)</f>
        <v>9887100000</v>
      </c>
      <c r="G5" s="279">
        <v>3160100000</v>
      </c>
      <c r="H5" s="279">
        <v>2801100000</v>
      </c>
      <c r="I5" s="281">
        <v>3590000000</v>
      </c>
      <c r="J5" s="280">
        <f t="shared" ref="J5:J11" si="2">SUM(G5:I5)</f>
        <v>9551200000</v>
      </c>
      <c r="K5" s="282">
        <v>4015800000</v>
      </c>
      <c r="L5" s="282">
        <v>2841700000</v>
      </c>
      <c r="M5" s="283">
        <v>2217100000</v>
      </c>
      <c r="N5" s="280">
        <f t="shared" ref="N5:N10" si="3">SUM(K5:M5)</f>
        <v>9074600000</v>
      </c>
      <c r="O5" s="281">
        <v>3308900000</v>
      </c>
      <c r="P5" s="281">
        <v>2838800000</v>
      </c>
      <c r="Q5" s="281">
        <f>'[6]operações 2016_ Valores'!N5</f>
        <v>3477700000</v>
      </c>
      <c r="R5" s="405">
        <f t="shared" ref="R5:R11" si="4">+O5+P5+Q5</f>
        <v>9625400000</v>
      </c>
      <c r="S5" s="284">
        <f t="shared" si="0"/>
        <v>38138300000</v>
      </c>
      <c r="T5" s="285">
        <f t="shared" ref="T5:T11" si="5">S5/24500</f>
        <v>1556665.306122449</v>
      </c>
      <c r="U5" s="307">
        <f>+S5-'[6]operações 2016_ Valores'!O5</f>
        <v>0</v>
      </c>
      <c r="V5" s="286" t="s">
        <v>160</v>
      </c>
      <c r="W5" s="286">
        <v>38</v>
      </c>
      <c r="X5" s="287"/>
      <c r="Y5" s="34"/>
    </row>
    <row r="6" spans="1:25" ht="15" x14ac:dyDescent="0.25">
      <c r="A6" s="278" t="s">
        <v>157</v>
      </c>
      <c r="B6" s="278" t="s">
        <v>161</v>
      </c>
      <c r="C6" s="279">
        <v>1133900000</v>
      </c>
      <c r="D6" s="279">
        <v>978300000</v>
      </c>
      <c r="E6" s="279">
        <v>1199100000</v>
      </c>
      <c r="F6" s="280">
        <f t="shared" si="1"/>
        <v>3311300000</v>
      </c>
      <c r="G6" s="279">
        <v>1032800000</v>
      </c>
      <c r="H6" s="279">
        <v>884400000</v>
      </c>
      <c r="I6" s="281">
        <v>430800000</v>
      </c>
      <c r="J6" s="280">
        <f t="shared" si="2"/>
        <v>2348000000</v>
      </c>
      <c r="K6" s="282">
        <v>119800000</v>
      </c>
      <c r="L6" s="282">
        <v>0</v>
      </c>
      <c r="M6" s="283">
        <v>0</v>
      </c>
      <c r="N6" s="280">
        <f t="shared" si="3"/>
        <v>119800000</v>
      </c>
      <c r="O6" s="281">
        <v>0</v>
      </c>
      <c r="P6" s="281">
        <v>0</v>
      </c>
      <c r="Q6" s="281">
        <f>'[6]operações 2016_ Valores'!N6</f>
        <v>0</v>
      </c>
      <c r="R6" s="405">
        <f t="shared" si="4"/>
        <v>0</v>
      </c>
      <c r="S6" s="284">
        <f t="shared" si="0"/>
        <v>5779100000</v>
      </c>
      <c r="T6" s="285">
        <f t="shared" si="5"/>
        <v>235881.63265306121</v>
      </c>
      <c r="U6" s="307">
        <f>+S6-'[6]operações 2016_ Valores'!O6</f>
        <v>0</v>
      </c>
      <c r="V6" s="286" t="s">
        <v>162</v>
      </c>
      <c r="W6" s="286">
        <v>34</v>
      </c>
      <c r="X6" s="287">
        <v>211356500</v>
      </c>
      <c r="Y6" s="34" t="s">
        <v>6</v>
      </c>
    </row>
    <row r="7" spans="1:25" ht="15" x14ac:dyDescent="0.25">
      <c r="A7" s="278" t="s">
        <v>157</v>
      </c>
      <c r="B7" s="278" t="s">
        <v>163</v>
      </c>
      <c r="C7" s="279">
        <v>2345200000</v>
      </c>
      <c r="D7" s="279">
        <v>2013700000</v>
      </c>
      <c r="E7" s="279">
        <v>2660300000</v>
      </c>
      <c r="F7" s="280">
        <f t="shared" si="1"/>
        <v>7019200000</v>
      </c>
      <c r="G7" s="279">
        <v>2108100000</v>
      </c>
      <c r="H7" s="279">
        <v>2047600000</v>
      </c>
      <c r="I7" s="281">
        <v>2388600000</v>
      </c>
      <c r="J7" s="280">
        <f t="shared" si="2"/>
        <v>6544300000</v>
      </c>
      <c r="K7" s="282">
        <v>2000000000</v>
      </c>
      <c r="L7" s="282">
        <v>2599800000</v>
      </c>
      <c r="M7" s="283">
        <v>2324100000</v>
      </c>
      <c r="N7" s="280">
        <f t="shared" si="3"/>
        <v>6923900000</v>
      </c>
      <c r="O7" s="281">
        <v>2776100000</v>
      </c>
      <c r="P7" s="281">
        <v>2460800000</v>
      </c>
      <c r="Q7" s="281">
        <f>'[6]operações 2016_ Valores'!N7</f>
        <v>3261200000</v>
      </c>
      <c r="R7" s="405">
        <f t="shared" si="4"/>
        <v>8498100000</v>
      </c>
      <c r="S7" s="284">
        <f t="shared" si="0"/>
        <v>28985500000</v>
      </c>
      <c r="T7" s="285">
        <f t="shared" si="5"/>
        <v>1183081.6326530613</v>
      </c>
      <c r="U7" s="307">
        <f>+S7-'[6]operações 2016_ Valores'!O7</f>
        <v>0</v>
      </c>
      <c r="V7" s="286" t="s">
        <v>164</v>
      </c>
      <c r="W7" s="286">
        <v>15265</v>
      </c>
      <c r="X7" s="287"/>
      <c r="Y7" s="34" t="s">
        <v>57</v>
      </c>
    </row>
    <row r="8" spans="1:25" ht="15" x14ac:dyDescent="0.25">
      <c r="A8" s="278" t="s">
        <v>157</v>
      </c>
      <c r="B8" s="278" t="s">
        <v>165</v>
      </c>
      <c r="C8" s="279">
        <v>1567100000</v>
      </c>
      <c r="D8" s="279">
        <v>1523300000</v>
      </c>
      <c r="E8" s="279">
        <v>2139800000</v>
      </c>
      <c r="F8" s="280">
        <f t="shared" si="1"/>
        <v>5230200000</v>
      </c>
      <c r="G8" s="279">
        <v>1542800000</v>
      </c>
      <c r="H8" s="279">
        <v>2312500000</v>
      </c>
      <c r="I8" s="281">
        <v>2284700000</v>
      </c>
      <c r="J8" s="280">
        <f t="shared" si="2"/>
        <v>6140000000</v>
      </c>
      <c r="K8" s="282">
        <v>2198300000</v>
      </c>
      <c r="L8" s="282">
        <v>1884400000</v>
      </c>
      <c r="M8" s="283">
        <v>1994000000</v>
      </c>
      <c r="N8" s="280">
        <f t="shared" si="3"/>
        <v>6076700000</v>
      </c>
      <c r="O8" s="281">
        <v>1726000000</v>
      </c>
      <c r="P8" s="281">
        <v>1609400000</v>
      </c>
      <c r="Q8" s="281">
        <f>'[6]operações 2016_ Valores'!N8</f>
        <v>2244700000</v>
      </c>
      <c r="R8" s="405">
        <f t="shared" si="4"/>
        <v>5580100000</v>
      </c>
      <c r="S8" s="284">
        <f t="shared" si="0"/>
        <v>23027000000</v>
      </c>
      <c r="T8" s="285">
        <f t="shared" si="5"/>
        <v>939877.55102040817</v>
      </c>
      <c r="U8" s="307">
        <f>+S8-'[6]operações 2016_ Valores'!O8</f>
        <v>0</v>
      </c>
      <c r="V8" s="286" t="s">
        <v>166</v>
      </c>
      <c r="W8" s="286">
        <v>228</v>
      </c>
      <c r="X8" s="287"/>
      <c r="Y8" s="34" t="s">
        <v>61</v>
      </c>
    </row>
    <row r="9" spans="1:25" ht="15" x14ac:dyDescent="0.25">
      <c r="A9" s="278" t="s">
        <v>157</v>
      </c>
      <c r="B9" s="278" t="s">
        <v>167</v>
      </c>
      <c r="C9" s="279">
        <v>117300000</v>
      </c>
      <c r="D9" s="279">
        <v>377600000</v>
      </c>
      <c r="E9" s="279">
        <v>600200000</v>
      </c>
      <c r="F9" s="280">
        <f t="shared" si="1"/>
        <v>1095100000</v>
      </c>
      <c r="G9" s="279">
        <v>4400000</v>
      </c>
      <c r="H9" s="279">
        <v>50500000</v>
      </c>
      <c r="I9" s="281">
        <v>425700000</v>
      </c>
      <c r="J9" s="280">
        <f t="shared" si="2"/>
        <v>480600000</v>
      </c>
      <c r="K9" s="282">
        <v>608600000</v>
      </c>
      <c r="L9" s="282">
        <v>510300000</v>
      </c>
      <c r="M9" s="283">
        <v>721800000</v>
      </c>
      <c r="N9" s="280">
        <f t="shared" si="3"/>
        <v>1840700000</v>
      </c>
      <c r="O9" s="281">
        <v>620000000</v>
      </c>
      <c r="P9" s="281">
        <v>473800000</v>
      </c>
      <c r="Q9" s="281">
        <f>'[6]operações 2016_ Valores'!N9</f>
        <v>909000000</v>
      </c>
      <c r="R9" s="405">
        <f t="shared" si="4"/>
        <v>2002800000</v>
      </c>
      <c r="S9" s="284">
        <f t="shared" si="0"/>
        <v>5419200000</v>
      </c>
      <c r="T9" s="285">
        <f t="shared" si="5"/>
        <v>221191.83673469388</v>
      </c>
      <c r="U9" s="307">
        <f>+S9-'[6]operações 2016_ Valores'!O9</f>
        <v>0</v>
      </c>
      <c r="V9" s="286" t="s">
        <v>168</v>
      </c>
      <c r="W9" s="286">
        <v>387</v>
      </c>
      <c r="X9" s="287">
        <v>33971400000</v>
      </c>
      <c r="Y9" s="34"/>
    </row>
    <row r="10" spans="1:25" ht="15" x14ac:dyDescent="0.25">
      <c r="A10" s="278" t="s">
        <v>157</v>
      </c>
      <c r="B10" s="278" t="s">
        <v>169</v>
      </c>
      <c r="C10" s="279">
        <v>1922000000</v>
      </c>
      <c r="D10" s="279">
        <v>1974100000</v>
      </c>
      <c r="E10" s="279">
        <v>2920800000</v>
      </c>
      <c r="F10" s="280">
        <f t="shared" si="1"/>
        <v>6816900000</v>
      </c>
      <c r="G10" s="279">
        <v>2615400000</v>
      </c>
      <c r="H10" s="279">
        <v>2448600000</v>
      </c>
      <c r="I10" s="281">
        <v>2219800000</v>
      </c>
      <c r="J10" s="280">
        <f t="shared" si="2"/>
        <v>7283800000</v>
      </c>
      <c r="K10" s="282">
        <v>1898700000</v>
      </c>
      <c r="L10" s="282">
        <v>1854700000</v>
      </c>
      <c r="M10" s="283">
        <v>1965200000</v>
      </c>
      <c r="N10" s="280">
        <f t="shared" si="3"/>
        <v>5718600000</v>
      </c>
      <c r="O10" s="281">
        <v>2550900000</v>
      </c>
      <c r="P10" s="281">
        <v>2226200000</v>
      </c>
      <c r="Q10" s="281">
        <f>'[6]operações 2016_ Valores'!N10</f>
        <v>3123700000</v>
      </c>
      <c r="R10" s="405">
        <f t="shared" si="4"/>
        <v>7900800000</v>
      </c>
      <c r="S10" s="284">
        <f t="shared" si="0"/>
        <v>27720100000</v>
      </c>
      <c r="T10" s="285">
        <f t="shared" si="5"/>
        <v>1131432.6530612244</v>
      </c>
      <c r="U10" s="307">
        <f>+S10-'[6]operações 2016_ Valores'!O10</f>
        <v>0</v>
      </c>
      <c r="V10" s="286" t="s">
        <v>170</v>
      </c>
      <c r="W10" s="286">
        <v>405</v>
      </c>
      <c r="X10" s="287"/>
      <c r="Y10" s="34"/>
    </row>
    <row r="11" spans="1:25" ht="15" x14ac:dyDescent="0.25">
      <c r="A11" s="288" t="s">
        <v>155</v>
      </c>
      <c r="B11" s="288"/>
      <c r="C11" s="289">
        <f>SUM(C4:C10)</f>
        <v>36205550000</v>
      </c>
      <c r="D11" s="289">
        <f>SUM(D4:D10)</f>
        <v>39740050000</v>
      </c>
      <c r="E11" s="289">
        <f>SUM(E4:E10)</f>
        <v>52909200000</v>
      </c>
      <c r="F11" s="280">
        <f t="shared" si="1"/>
        <v>128854800000</v>
      </c>
      <c r="G11" s="289">
        <f>SUM(G4:G10)</f>
        <v>47500750000</v>
      </c>
      <c r="H11" s="289">
        <f>SUM(H4:H10)</f>
        <v>63641650000</v>
      </c>
      <c r="I11" s="289">
        <f>SUM(I4:I10)</f>
        <v>47334350000</v>
      </c>
      <c r="J11" s="280">
        <f t="shared" si="2"/>
        <v>158476750000</v>
      </c>
      <c r="K11" s="289">
        <f>SUM(K4:K10)</f>
        <v>56584300000</v>
      </c>
      <c r="L11" s="289">
        <f>SUM(L4:L10)</f>
        <v>56666600000</v>
      </c>
      <c r="M11" s="289">
        <f>SUM(M4:M10)</f>
        <v>53873250000</v>
      </c>
      <c r="N11" s="280">
        <f>SUM(K11:M11)</f>
        <v>167124150000</v>
      </c>
      <c r="O11" s="289">
        <f>SUM(O4:O10)</f>
        <v>55626250000</v>
      </c>
      <c r="P11" s="289">
        <f>SUM(P4:P10)</f>
        <v>55415150000</v>
      </c>
      <c r="Q11" s="289">
        <f>'[6]operações 2016_ Valores'!N11</f>
        <v>79626900000</v>
      </c>
      <c r="R11" s="405">
        <f t="shared" si="4"/>
        <v>190668300000</v>
      </c>
      <c r="S11" s="289">
        <f>SUM(S4:S10)</f>
        <v>645124000000</v>
      </c>
      <c r="T11" s="284">
        <f t="shared" si="5"/>
        <v>26331591.836734693</v>
      </c>
      <c r="U11" s="307">
        <f>+S11-'[6]operações 2016_ Valores'!O11</f>
        <v>0</v>
      </c>
      <c r="V11" s="286" t="s">
        <v>171</v>
      </c>
      <c r="W11" s="286">
        <v>6</v>
      </c>
      <c r="X11" s="287"/>
      <c r="Y11" s="34"/>
    </row>
    <row r="12" spans="1:25" ht="15" x14ac:dyDescent="0.25">
      <c r="A12" s="288" t="s">
        <v>156</v>
      </c>
      <c r="B12" s="288"/>
      <c r="C12" s="289">
        <f>C11/24500</f>
        <v>1477777.551020408</v>
      </c>
      <c r="D12" s="289">
        <f t="shared" ref="D12:I12" si="6">D11/24500</f>
        <v>1622042.857142857</v>
      </c>
      <c r="E12" s="289">
        <f t="shared" si="6"/>
        <v>2159559.1836734693</v>
      </c>
      <c r="F12" s="280">
        <f>SUM(C12:E12)</f>
        <v>5259379.5918367347</v>
      </c>
      <c r="G12" s="289">
        <f t="shared" si="6"/>
        <v>1938806.1224489796</v>
      </c>
      <c r="H12" s="289">
        <f t="shared" si="6"/>
        <v>2597618.3673469387</v>
      </c>
      <c r="I12" s="289">
        <f t="shared" si="6"/>
        <v>1932014.2857142857</v>
      </c>
      <c r="J12" s="280">
        <f>SUM(G12:I12)</f>
        <v>6468438.775510204</v>
      </c>
      <c r="K12" s="289">
        <f>K11/24500</f>
        <v>2309563.2653061226</v>
      </c>
      <c r="L12" s="289">
        <f>L11/24500</f>
        <v>2312922.448979592</v>
      </c>
      <c r="M12" s="289">
        <f>M11/24500</f>
        <v>2198908.163265306</v>
      </c>
      <c r="N12" s="280">
        <f>SUM(K12:M12)</f>
        <v>6821393.8775510211</v>
      </c>
      <c r="O12" s="289">
        <f>O11/24500</f>
        <v>2270459.1836734693</v>
      </c>
      <c r="P12" s="289">
        <f>P11/24500</f>
        <v>2261842.8571428573</v>
      </c>
      <c r="Q12" s="289">
        <f>'[6]operações 2016_ Valores'!N12</f>
        <v>3250077.551020408</v>
      </c>
      <c r="R12" s="406"/>
      <c r="S12" s="289"/>
      <c r="T12" s="284"/>
      <c r="U12" s="307"/>
      <c r="V12" s="286" t="s">
        <v>172</v>
      </c>
      <c r="W12" s="286">
        <v>459</v>
      </c>
      <c r="X12" s="287">
        <v>66324150000</v>
      </c>
      <c r="Y12" s="34"/>
    </row>
    <row r="13" spans="1:25" ht="15" x14ac:dyDescent="0.25">
      <c r="D13" s="290"/>
      <c r="E13" s="290"/>
      <c r="F13" s="280">
        <f>SUM(C13:E13)</f>
        <v>0</v>
      </c>
      <c r="G13" s="290"/>
      <c r="H13" s="290"/>
      <c r="I13" s="290"/>
      <c r="J13" s="280">
        <f>SUM(G13:I13)</f>
        <v>0</v>
      </c>
      <c r="N13" s="280">
        <f>SUM(K13:M13)</f>
        <v>0</v>
      </c>
      <c r="O13" s="291"/>
      <c r="P13" s="292"/>
      <c r="Q13" s="389"/>
      <c r="R13" s="389"/>
      <c r="S13" s="293"/>
      <c r="U13" s="307"/>
      <c r="V13" s="286" t="s">
        <v>173</v>
      </c>
      <c r="W13" s="286">
        <v>90</v>
      </c>
      <c r="X13" s="287"/>
      <c r="Y13" s="34" t="s">
        <v>117</v>
      </c>
    </row>
    <row r="14" spans="1:25" ht="15" x14ac:dyDescent="0.25">
      <c r="A14" s="278" t="s">
        <v>174</v>
      </c>
      <c r="B14" s="278" t="s">
        <v>158</v>
      </c>
      <c r="C14" s="279">
        <v>219500000</v>
      </c>
      <c r="D14" s="279">
        <v>196250000</v>
      </c>
      <c r="E14" s="279">
        <v>272850000</v>
      </c>
      <c r="F14" s="280">
        <f t="shared" ref="F14:F19" si="7">SUM(C14:E14)</f>
        <v>688600000</v>
      </c>
      <c r="G14" s="279">
        <v>254700000</v>
      </c>
      <c r="H14" s="279">
        <v>329850000</v>
      </c>
      <c r="I14" s="281">
        <v>242450000</v>
      </c>
      <c r="J14" s="280">
        <f t="shared" ref="J14:J19" si="8">SUM(G14:I14)</f>
        <v>827000000</v>
      </c>
      <c r="K14" s="282">
        <v>326350000</v>
      </c>
      <c r="L14" s="282">
        <v>300050000</v>
      </c>
      <c r="M14" s="283">
        <v>292700000</v>
      </c>
      <c r="N14" s="280">
        <f t="shared" ref="N14:N19" si="9">SUM(K14:M14)</f>
        <v>919100000</v>
      </c>
      <c r="O14" s="281">
        <v>282350000</v>
      </c>
      <c r="P14" s="281">
        <v>294300000</v>
      </c>
      <c r="Q14" s="281">
        <f>'[6]operações 2016_ Valores'!N14</f>
        <v>385350000</v>
      </c>
      <c r="R14" s="405">
        <f t="shared" ref="R14:R21" si="10">+O14+P14+Q14</f>
        <v>962000000</v>
      </c>
      <c r="S14" s="284">
        <f>C14+D14+E14+G14+H14+I14+K14+L14+M14+O14+P14+Q14</f>
        <v>3396700000</v>
      </c>
      <c r="T14" s="285">
        <f>S14/24500</f>
        <v>138640.81632653062</v>
      </c>
      <c r="U14" s="307">
        <f>+S14-'[6]operações 2016_ Valores'!O14</f>
        <v>0</v>
      </c>
      <c r="V14" s="286" t="s">
        <v>175</v>
      </c>
      <c r="W14" s="286">
        <v>60</v>
      </c>
      <c r="X14" s="287"/>
      <c r="Y14" s="34" t="s">
        <v>55</v>
      </c>
    </row>
    <row r="15" spans="1:25" ht="15" x14ac:dyDescent="0.25">
      <c r="A15" s="278" t="s">
        <v>174</v>
      </c>
      <c r="B15" s="278" t="s">
        <v>159</v>
      </c>
      <c r="C15" s="279">
        <v>20300000</v>
      </c>
      <c r="D15" s="279">
        <v>18850000</v>
      </c>
      <c r="E15" s="279">
        <v>22800000</v>
      </c>
      <c r="F15" s="280">
        <f t="shared" si="7"/>
        <v>61950000</v>
      </c>
      <c r="G15" s="279">
        <v>21150000</v>
      </c>
      <c r="H15" s="279">
        <v>22550000</v>
      </c>
      <c r="I15" s="281">
        <v>16850000</v>
      </c>
      <c r="J15" s="280">
        <f t="shared" si="8"/>
        <v>60550000</v>
      </c>
      <c r="K15" s="282">
        <v>22850000</v>
      </c>
      <c r="L15" s="282">
        <v>18500000</v>
      </c>
      <c r="M15" s="283">
        <v>12650000</v>
      </c>
      <c r="N15" s="280">
        <f t="shared" si="9"/>
        <v>54000000</v>
      </c>
      <c r="O15" s="281">
        <v>21350000</v>
      </c>
      <c r="P15" s="281">
        <v>19300000</v>
      </c>
      <c r="Q15" s="281">
        <f>'[6]operações 2016_ Valores'!N15</f>
        <v>23400000</v>
      </c>
      <c r="R15" s="405">
        <f t="shared" si="10"/>
        <v>64050000</v>
      </c>
      <c r="S15" s="284">
        <f t="shared" ref="S15:S20" si="11">C15+D15+E15+G15+H15+I15+K15+L15+M15+O15+P15+Q15</f>
        <v>240550000</v>
      </c>
      <c r="T15" s="285">
        <f t="shared" ref="T15:T21" si="12">S15/24500</f>
        <v>9818.3673469387759</v>
      </c>
      <c r="U15" s="307">
        <f>+S15-'[6]operações 2016_ Valores'!O15</f>
        <v>0</v>
      </c>
      <c r="V15" s="286" t="s">
        <v>176</v>
      </c>
      <c r="W15" s="286">
        <v>32629</v>
      </c>
      <c r="X15" s="287"/>
      <c r="Y15" s="34"/>
    </row>
    <row r="16" spans="1:25" ht="15" x14ac:dyDescent="0.25">
      <c r="A16" s="278" t="s">
        <v>174</v>
      </c>
      <c r="B16" s="278" t="s">
        <v>161</v>
      </c>
      <c r="C16" s="279">
        <v>11400000</v>
      </c>
      <c r="D16" s="279">
        <v>9150000</v>
      </c>
      <c r="E16" s="279">
        <v>15950000</v>
      </c>
      <c r="F16" s="280">
        <f t="shared" si="7"/>
        <v>36500000</v>
      </c>
      <c r="G16" s="279">
        <v>11900000</v>
      </c>
      <c r="H16" s="279">
        <v>11550000</v>
      </c>
      <c r="I16" s="281">
        <v>5950000</v>
      </c>
      <c r="J16" s="280">
        <f t="shared" si="8"/>
        <v>29400000</v>
      </c>
      <c r="K16" s="282">
        <v>2000000</v>
      </c>
      <c r="L16" s="282">
        <v>0</v>
      </c>
      <c r="M16" s="283">
        <v>0</v>
      </c>
      <c r="N16" s="280">
        <f t="shared" si="9"/>
        <v>2000000</v>
      </c>
      <c r="O16" s="281">
        <v>0</v>
      </c>
      <c r="P16" s="281">
        <v>0</v>
      </c>
      <c r="Q16" s="281">
        <f>'[6]operações 2016_ Valores'!N16</f>
        <v>0</v>
      </c>
      <c r="R16" s="405">
        <f t="shared" si="10"/>
        <v>0</v>
      </c>
      <c r="S16" s="284">
        <f t="shared" si="11"/>
        <v>67900000</v>
      </c>
      <c r="T16" s="285">
        <f t="shared" si="12"/>
        <v>2771.4285714285716</v>
      </c>
      <c r="U16" s="307">
        <f>+S16-'[6]operações 2016_ Valores'!O16</f>
        <v>0</v>
      </c>
      <c r="V16" s="286" t="s">
        <v>177</v>
      </c>
      <c r="W16" s="286">
        <v>88617</v>
      </c>
      <c r="X16" s="287"/>
      <c r="Y16" s="34"/>
    </row>
    <row r="17" spans="1:25" ht="15" x14ac:dyDescent="0.25">
      <c r="A17" s="278" t="s">
        <v>174</v>
      </c>
      <c r="B17" s="278" t="s">
        <v>163</v>
      </c>
      <c r="C17" s="279">
        <v>21900000</v>
      </c>
      <c r="D17" s="279">
        <v>17650000</v>
      </c>
      <c r="E17" s="279">
        <v>21250000</v>
      </c>
      <c r="F17" s="280">
        <f t="shared" si="7"/>
        <v>60800000</v>
      </c>
      <c r="G17" s="279">
        <v>17200000</v>
      </c>
      <c r="H17" s="279">
        <v>23100000</v>
      </c>
      <c r="I17" s="281">
        <v>25550000</v>
      </c>
      <c r="J17" s="280">
        <f t="shared" si="8"/>
        <v>65850000</v>
      </c>
      <c r="K17" s="282">
        <v>24100000</v>
      </c>
      <c r="L17" s="282">
        <v>25600000</v>
      </c>
      <c r="M17" s="283">
        <v>21750000</v>
      </c>
      <c r="N17" s="280">
        <f t="shared" si="9"/>
        <v>71450000</v>
      </c>
      <c r="O17" s="281">
        <v>24850000</v>
      </c>
      <c r="P17" s="281">
        <v>17600000</v>
      </c>
      <c r="Q17" s="281">
        <f>'[6]operações 2016_ Valores'!N17</f>
        <v>25650000</v>
      </c>
      <c r="R17" s="405">
        <f t="shared" si="10"/>
        <v>68100000</v>
      </c>
      <c r="S17" s="284">
        <f t="shared" si="11"/>
        <v>266200000</v>
      </c>
      <c r="T17" s="285">
        <f t="shared" si="12"/>
        <v>10865.306122448979</v>
      </c>
      <c r="U17" s="307">
        <f>+S17-'[6]operações 2016_ Valores'!O17</f>
        <v>0</v>
      </c>
      <c r="V17" s="286" t="s">
        <v>178</v>
      </c>
      <c r="W17" s="286">
        <v>4002</v>
      </c>
      <c r="X17" s="287">
        <v>3133250531</v>
      </c>
      <c r="Y17" s="34" t="s">
        <v>179</v>
      </c>
    </row>
    <row r="18" spans="1:25" ht="15" x14ac:dyDescent="0.25">
      <c r="A18" s="278" t="s">
        <v>174</v>
      </c>
      <c r="B18" s="278" t="s">
        <v>165</v>
      </c>
      <c r="C18" s="279">
        <v>10700000</v>
      </c>
      <c r="D18" s="279">
        <v>9300000</v>
      </c>
      <c r="E18" s="279">
        <v>14450000</v>
      </c>
      <c r="F18" s="280">
        <f t="shared" si="7"/>
        <v>34450000</v>
      </c>
      <c r="G18" s="279">
        <v>10800000</v>
      </c>
      <c r="H18" s="279">
        <v>15750000</v>
      </c>
      <c r="I18" s="281">
        <v>10650000</v>
      </c>
      <c r="J18" s="280">
        <f t="shared" si="8"/>
        <v>37200000</v>
      </c>
      <c r="K18" s="282">
        <v>12200000</v>
      </c>
      <c r="L18" s="282">
        <v>12100000</v>
      </c>
      <c r="M18" s="283">
        <v>11750000</v>
      </c>
      <c r="N18" s="280">
        <f t="shared" si="9"/>
        <v>36050000</v>
      </c>
      <c r="O18" s="281">
        <v>12200000</v>
      </c>
      <c r="P18" s="281">
        <v>9750000</v>
      </c>
      <c r="Q18" s="281">
        <f>'[6]operações 2016_ Valores'!N18</f>
        <v>10650000</v>
      </c>
      <c r="R18" s="405">
        <f t="shared" si="10"/>
        <v>32600000</v>
      </c>
      <c r="S18" s="284">
        <f t="shared" si="11"/>
        <v>140300000</v>
      </c>
      <c r="T18" s="285">
        <f t="shared" si="12"/>
        <v>5726.5306122448983</v>
      </c>
      <c r="U18" s="307">
        <f>+S18-'[6]operações 2016_ Valores'!O18</f>
        <v>0</v>
      </c>
      <c r="V18" s="286" t="s">
        <v>180</v>
      </c>
      <c r="W18" s="286">
        <v>3423</v>
      </c>
      <c r="X18" s="287">
        <v>321200000</v>
      </c>
      <c r="Y18" s="34"/>
    </row>
    <row r="19" spans="1:25" ht="15" x14ac:dyDescent="0.25">
      <c r="A19" s="278" t="s">
        <v>174</v>
      </c>
      <c r="B19" s="278" t="s">
        <v>167</v>
      </c>
      <c r="C19" s="279">
        <v>1850000</v>
      </c>
      <c r="D19" s="279">
        <v>4550000</v>
      </c>
      <c r="E19" s="279">
        <v>9050000</v>
      </c>
      <c r="F19" s="280">
        <f t="shared" si="7"/>
        <v>15450000</v>
      </c>
      <c r="G19" s="279">
        <v>2150000</v>
      </c>
      <c r="H19" s="279">
        <v>750000</v>
      </c>
      <c r="I19" s="281">
        <v>4750000</v>
      </c>
      <c r="J19" s="280">
        <f t="shared" si="8"/>
        <v>7650000</v>
      </c>
      <c r="K19" s="282">
        <v>8750000</v>
      </c>
      <c r="L19" s="282">
        <v>7200000</v>
      </c>
      <c r="M19" s="283">
        <v>9650000</v>
      </c>
      <c r="N19" s="280">
        <f t="shared" si="9"/>
        <v>25600000</v>
      </c>
      <c r="O19" s="281">
        <v>9950000</v>
      </c>
      <c r="P19" s="281">
        <v>9200000</v>
      </c>
      <c r="Q19" s="281">
        <f>'[6]operações 2016_ Valores'!N19</f>
        <v>9900000</v>
      </c>
      <c r="R19" s="405">
        <f t="shared" si="10"/>
        <v>29050000</v>
      </c>
      <c r="S19" s="284">
        <f t="shared" si="11"/>
        <v>77750000</v>
      </c>
      <c r="T19" s="285">
        <f t="shared" si="12"/>
        <v>3173.4693877551022</v>
      </c>
      <c r="U19" s="307">
        <f>+S19-'[6]operações 2016_ Valores'!O19</f>
        <v>0</v>
      </c>
      <c r="V19" s="286" t="s">
        <v>174</v>
      </c>
      <c r="W19" s="286">
        <v>3373</v>
      </c>
      <c r="X19" s="287">
        <v>318000000</v>
      </c>
      <c r="Y19" s="34" t="s">
        <v>181</v>
      </c>
    </row>
    <row r="20" spans="1:25" ht="15" x14ac:dyDescent="0.25">
      <c r="A20" s="278" t="s">
        <v>174</v>
      </c>
      <c r="B20" s="278" t="s">
        <v>169</v>
      </c>
      <c r="C20" s="279">
        <v>32350000</v>
      </c>
      <c r="D20" s="279">
        <v>20450000</v>
      </c>
      <c r="E20" s="279">
        <v>37400000</v>
      </c>
      <c r="F20" s="280">
        <f t="shared" ref="F20:F26" si="13">SUM(C20:E20)</f>
        <v>90200000</v>
      </c>
      <c r="G20" s="279">
        <v>32200000</v>
      </c>
      <c r="H20" s="279">
        <v>32950000</v>
      </c>
      <c r="I20" s="281">
        <v>27750000</v>
      </c>
      <c r="J20" s="280">
        <f t="shared" ref="J20:J26" si="14">SUM(G20:I20)</f>
        <v>92900000</v>
      </c>
      <c r="K20" s="282">
        <v>29800000</v>
      </c>
      <c r="L20" s="282">
        <v>34100000</v>
      </c>
      <c r="M20" s="283">
        <v>20900000</v>
      </c>
      <c r="N20" s="280">
        <f t="shared" ref="N20:N26" si="15">SUM(K20:M20)</f>
        <v>84800000</v>
      </c>
      <c r="O20" s="281">
        <v>36600000</v>
      </c>
      <c r="P20" s="281">
        <v>31400000</v>
      </c>
      <c r="Q20" s="281">
        <f>'[6]operações 2016_ Valores'!N20</f>
        <v>42200000</v>
      </c>
      <c r="R20" s="405">
        <f t="shared" si="10"/>
        <v>110200000</v>
      </c>
      <c r="S20" s="284">
        <f t="shared" si="11"/>
        <v>378100000</v>
      </c>
      <c r="T20" s="285">
        <f t="shared" si="12"/>
        <v>15432.65306122449</v>
      </c>
      <c r="U20" s="307">
        <f>+S20-'[6]operações 2016_ Valores'!O20</f>
        <v>0</v>
      </c>
      <c r="V20" s="286" t="s">
        <v>182</v>
      </c>
      <c r="W20" s="286">
        <v>5155</v>
      </c>
      <c r="X20" s="287"/>
      <c r="Y20" s="34" t="s">
        <v>58</v>
      </c>
    </row>
    <row r="21" spans="1:25" ht="15" x14ac:dyDescent="0.25">
      <c r="A21" s="288" t="s">
        <v>53</v>
      </c>
      <c r="B21" s="278"/>
      <c r="C21" s="289">
        <f>SUM(C14:C20)</f>
        <v>318000000</v>
      </c>
      <c r="D21" s="289">
        <f>SUM(D14:D20)</f>
        <v>276200000</v>
      </c>
      <c r="E21" s="289">
        <f>SUM(E14:E20)</f>
        <v>393750000</v>
      </c>
      <c r="F21" s="280">
        <f t="shared" si="13"/>
        <v>987950000</v>
      </c>
      <c r="G21" s="289">
        <f>SUM(G14:G20)</f>
        <v>350100000</v>
      </c>
      <c r="H21" s="289">
        <f>SUM(H14:H20)</f>
        <v>436500000</v>
      </c>
      <c r="I21" s="289">
        <f>SUM(I14:I20)</f>
        <v>333950000</v>
      </c>
      <c r="J21" s="280">
        <f t="shared" si="14"/>
        <v>1120550000</v>
      </c>
      <c r="K21" s="289">
        <f>SUM(K14:K20)</f>
        <v>426050000</v>
      </c>
      <c r="L21" s="289">
        <f>SUM(L14:L20)</f>
        <v>397550000</v>
      </c>
      <c r="M21" s="289">
        <f>SUM(M14:M20)</f>
        <v>369400000</v>
      </c>
      <c r="N21" s="280">
        <f t="shared" si="15"/>
        <v>1193000000</v>
      </c>
      <c r="O21" s="289">
        <f>SUM(O14:O20)</f>
        <v>387300000</v>
      </c>
      <c r="P21" s="289">
        <f>SUM(P14:P20)</f>
        <v>381550000</v>
      </c>
      <c r="Q21" s="289">
        <f>'[6]operações 2016_ Valores'!N21</f>
        <v>497150000</v>
      </c>
      <c r="R21" s="405">
        <f t="shared" si="10"/>
        <v>1266000000</v>
      </c>
      <c r="S21" s="289">
        <f>SUM(S14:S20)</f>
        <v>4567500000</v>
      </c>
      <c r="T21" s="284">
        <f t="shared" si="12"/>
        <v>186428.57142857142</v>
      </c>
      <c r="U21" s="307">
        <f>+S21-'[6]operações 2016_ Valores'!O21</f>
        <v>0</v>
      </c>
      <c r="V21" s="286" t="s">
        <v>183</v>
      </c>
      <c r="W21" s="286">
        <v>78768</v>
      </c>
      <c r="X21" s="287">
        <v>9194980900000</v>
      </c>
      <c r="Y21" s="34"/>
    </row>
    <row r="22" spans="1:25" ht="15" x14ac:dyDescent="0.25">
      <c r="A22" s="288"/>
      <c r="B22" s="278"/>
      <c r="C22" s="289">
        <f>C21/24500</f>
        <v>12979.591836734693</v>
      </c>
      <c r="D22" s="289">
        <f t="shared" ref="D22:I22" si="16">D21/24500</f>
        <v>11273.469387755102</v>
      </c>
      <c r="E22" s="289">
        <f t="shared" si="16"/>
        <v>16071.428571428571</v>
      </c>
      <c r="F22" s="280">
        <f t="shared" si="13"/>
        <v>40324.489795918365</v>
      </c>
      <c r="G22" s="289">
        <f t="shared" si="16"/>
        <v>14289.795918367347</v>
      </c>
      <c r="H22" s="289">
        <f t="shared" si="16"/>
        <v>17816.326530612245</v>
      </c>
      <c r="I22" s="289">
        <f t="shared" si="16"/>
        <v>13630.612244897959</v>
      </c>
      <c r="J22" s="280">
        <f t="shared" si="14"/>
        <v>45736.734693877552</v>
      </c>
      <c r="K22" s="289">
        <f>K21/24500</f>
        <v>17389.795918367348</v>
      </c>
      <c r="L22" s="289">
        <f>L21/24500</f>
        <v>16226.530612244898</v>
      </c>
      <c r="M22" s="289">
        <f>M21/24500</f>
        <v>15077.551020408164</v>
      </c>
      <c r="N22" s="280">
        <f t="shared" si="15"/>
        <v>48693.877551020414</v>
      </c>
      <c r="O22" s="289">
        <f>O21/24500</f>
        <v>15808.163265306122</v>
      </c>
      <c r="P22" s="289">
        <f>P21/24500</f>
        <v>15573.469387755102</v>
      </c>
      <c r="Q22" s="289">
        <f>'[6]operações 2016_ Valores'!N22</f>
        <v>20291.836734693876</v>
      </c>
      <c r="R22" s="406"/>
      <c r="S22" s="289"/>
      <c r="T22" s="284"/>
      <c r="U22" s="307">
        <f>+S22-'[6]operações 2016_ Valores'!O22</f>
        <v>0</v>
      </c>
      <c r="V22" s="286" t="s">
        <v>184</v>
      </c>
      <c r="W22" s="286">
        <v>244</v>
      </c>
      <c r="X22" s="287"/>
      <c r="Y22" s="34"/>
    </row>
    <row r="23" spans="1:25" ht="15" x14ac:dyDescent="0.25">
      <c r="B23" s="294"/>
      <c r="C23" s="294"/>
      <c r="D23" s="295"/>
      <c r="E23" s="295"/>
      <c r="F23" s="280">
        <f t="shared" si="13"/>
        <v>0</v>
      </c>
      <c r="G23" s="290"/>
      <c r="I23" s="290"/>
      <c r="J23" s="280">
        <f t="shared" si="14"/>
        <v>0</v>
      </c>
      <c r="M23" s="290"/>
      <c r="N23" s="280">
        <f t="shared" si="15"/>
        <v>0</v>
      </c>
      <c r="O23" s="291"/>
      <c r="P23" s="292"/>
      <c r="Q23" s="389"/>
      <c r="R23" s="389"/>
      <c r="S23" s="293"/>
      <c r="T23" s="293"/>
      <c r="U23" s="307">
        <f>+S23-'[6]operações 2016_ Valores'!O23</f>
        <v>0</v>
      </c>
      <c r="V23" s="286" t="s">
        <v>185</v>
      </c>
      <c r="W23" s="286">
        <v>368</v>
      </c>
      <c r="X23" s="287">
        <v>32524600000</v>
      </c>
      <c r="Y23" s="34"/>
    </row>
    <row r="24" spans="1:25" ht="15" x14ac:dyDescent="0.25">
      <c r="A24" s="278" t="s">
        <v>178</v>
      </c>
      <c r="B24" s="278" t="s">
        <v>158</v>
      </c>
      <c r="C24" s="279">
        <v>1410640610</v>
      </c>
      <c r="D24" s="279">
        <v>1646354709</v>
      </c>
      <c r="E24" s="279">
        <v>1754207642</v>
      </c>
      <c r="F24" s="280">
        <f t="shared" si="13"/>
        <v>4811202961</v>
      </c>
      <c r="G24" s="279">
        <v>1778928191</v>
      </c>
      <c r="H24" s="279">
        <v>1960401130</v>
      </c>
      <c r="I24" s="281">
        <v>1945633859</v>
      </c>
      <c r="J24" s="280">
        <f t="shared" si="14"/>
        <v>5684963180</v>
      </c>
      <c r="K24" s="282">
        <v>2511796625</v>
      </c>
      <c r="L24" s="282">
        <v>2494086820</v>
      </c>
      <c r="M24" s="283">
        <v>1839427127</v>
      </c>
      <c r="N24" s="280">
        <f t="shared" si="15"/>
        <v>6845310572</v>
      </c>
      <c r="O24" s="281">
        <v>2119584679</v>
      </c>
      <c r="P24" s="281">
        <v>2461799446</v>
      </c>
      <c r="Q24" s="281">
        <f>'[6]operações 2016_ Valores'!N24</f>
        <v>6107913774</v>
      </c>
      <c r="R24" s="405">
        <f t="shared" ref="R24:R37" si="17">+O24+P24+Q24</f>
        <v>10689297899</v>
      </c>
      <c r="S24" s="284">
        <f>C24+D24+E24+G24+H24+I24+K24+L24+M24+O24+P24+Q24</f>
        <v>28030774612</v>
      </c>
      <c r="T24" s="285">
        <f>S24/24500</f>
        <v>1144113.2494693878</v>
      </c>
      <c r="U24" s="307">
        <f>+S24-'[6]operações 2016_ Valores'!O24</f>
        <v>0</v>
      </c>
      <c r="V24" s="286" t="s">
        <v>157</v>
      </c>
      <c r="W24" s="286">
        <v>52901</v>
      </c>
      <c r="X24" s="287">
        <v>36205550000</v>
      </c>
      <c r="Y24" s="34"/>
    </row>
    <row r="25" spans="1:25" ht="15" x14ac:dyDescent="0.25">
      <c r="A25" s="278" t="s">
        <v>178</v>
      </c>
      <c r="B25" s="278" t="s">
        <v>159</v>
      </c>
      <c r="C25" s="279">
        <v>179641960</v>
      </c>
      <c r="D25" s="279">
        <v>191555291</v>
      </c>
      <c r="E25" s="279">
        <v>225036915</v>
      </c>
      <c r="F25" s="280">
        <f t="shared" si="13"/>
        <v>596234166</v>
      </c>
      <c r="G25" s="279">
        <v>295951658</v>
      </c>
      <c r="H25" s="279">
        <v>285111295</v>
      </c>
      <c r="I25" s="281">
        <v>225396347</v>
      </c>
      <c r="J25" s="280">
        <f t="shared" si="14"/>
        <v>806459300</v>
      </c>
      <c r="K25" s="282">
        <v>290233093</v>
      </c>
      <c r="L25" s="282">
        <v>242559035</v>
      </c>
      <c r="M25" s="283">
        <v>334693172</v>
      </c>
      <c r="N25" s="280">
        <f t="shared" si="15"/>
        <v>867485300</v>
      </c>
      <c r="O25" s="281">
        <v>174952635</v>
      </c>
      <c r="P25" s="281">
        <v>142644517</v>
      </c>
      <c r="Q25" s="281">
        <f>'[6]operações 2016_ Valores'!N25</f>
        <v>228340035</v>
      </c>
      <c r="R25" s="405">
        <f t="shared" si="17"/>
        <v>545937187</v>
      </c>
      <c r="S25" s="284">
        <f>C25+D25+E25+G25+H25+I25+K25+L25+M25+O25+P25+Q25</f>
        <v>2816115953</v>
      </c>
      <c r="T25" s="285">
        <f>S25/24500</f>
        <v>114943.50828571428</v>
      </c>
      <c r="U25" s="307">
        <f>+S25-'[6]operações 2016_ Valores'!O25</f>
        <v>0</v>
      </c>
      <c r="V25" s="34"/>
      <c r="W25" s="34"/>
      <c r="X25" s="296"/>
      <c r="Y25" s="34"/>
    </row>
    <row r="26" spans="1:25" x14ac:dyDescent="0.2">
      <c r="A26" s="278" t="s">
        <v>178</v>
      </c>
      <c r="B26" s="278" t="s">
        <v>165</v>
      </c>
      <c r="C26" s="279">
        <v>0</v>
      </c>
      <c r="D26" s="279">
        <v>0</v>
      </c>
      <c r="E26" s="279">
        <v>100000</v>
      </c>
      <c r="F26" s="280">
        <f t="shared" si="13"/>
        <v>100000</v>
      </c>
      <c r="G26" s="279">
        <v>0</v>
      </c>
      <c r="H26" s="279">
        <v>0</v>
      </c>
      <c r="I26" s="281">
        <v>2059890755</v>
      </c>
      <c r="J26" s="280">
        <f t="shared" si="14"/>
        <v>2059890755</v>
      </c>
      <c r="K26" s="282">
        <v>0</v>
      </c>
      <c r="L26" s="282">
        <v>0</v>
      </c>
      <c r="M26" s="283">
        <v>0</v>
      </c>
      <c r="N26" s="280">
        <f t="shared" si="15"/>
        <v>0</v>
      </c>
      <c r="O26" s="281">
        <v>0</v>
      </c>
      <c r="P26" s="281">
        <v>0</v>
      </c>
      <c r="Q26" s="281">
        <f>'[6]operações 2016_ Valores'!N26</f>
        <v>0</v>
      </c>
      <c r="R26" s="405">
        <f t="shared" si="17"/>
        <v>0</v>
      </c>
      <c r="S26" s="284"/>
      <c r="T26" s="285">
        <f>S26/24500</f>
        <v>0</v>
      </c>
      <c r="U26" s="307">
        <f>+S26-'[6]operações 2016_ Valores'!O26</f>
        <v>0</v>
      </c>
    </row>
    <row r="27" spans="1:25" x14ac:dyDescent="0.2">
      <c r="A27" s="278" t="s">
        <v>178</v>
      </c>
      <c r="B27" s="278" t="s">
        <v>186</v>
      </c>
      <c r="C27" s="279">
        <v>1542967961</v>
      </c>
      <c r="D27" s="279">
        <v>1646084020</v>
      </c>
      <c r="E27" s="279">
        <v>2120860452</v>
      </c>
      <c r="F27" s="297"/>
      <c r="G27" s="279">
        <v>2013092776</v>
      </c>
      <c r="H27" s="279">
        <v>2200374292</v>
      </c>
      <c r="I27" s="281">
        <v>0</v>
      </c>
      <c r="J27" s="297"/>
      <c r="K27" s="282">
        <v>2152525792</v>
      </c>
      <c r="L27" s="282">
        <v>2119857694</v>
      </c>
      <c r="M27" s="283">
        <v>2134421848</v>
      </c>
      <c r="N27" s="297"/>
      <c r="O27" s="281">
        <v>2339301524</v>
      </c>
      <c r="P27" s="281">
        <v>2235165130</v>
      </c>
      <c r="Q27" s="281">
        <f>'[6]operações 2016_ Valores'!N27</f>
        <v>3544431980</v>
      </c>
      <c r="R27" s="405">
        <f t="shared" si="17"/>
        <v>8118898634</v>
      </c>
      <c r="S27" s="284">
        <f>C27+D27+E27+G27+H27+I27+K27+L27+M27+O27+P27+Q27</f>
        <v>24049083469</v>
      </c>
      <c r="T27" s="285">
        <f>S27/24500</f>
        <v>981595.24363265303</v>
      </c>
      <c r="U27" s="307">
        <f>+S27-'[6]operações 2016_ Valores'!O27</f>
        <v>0</v>
      </c>
    </row>
    <row r="28" spans="1:25" x14ac:dyDescent="0.2">
      <c r="A28" s="288" t="s">
        <v>53</v>
      </c>
      <c r="B28" s="288"/>
      <c r="C28" s="289">
        <f>SUM(C24:C27)</f>
        <v>3133250531</v>
      </c>
      <c r="D28" s="289">
        <f>SUM(D24:D27)</f>
        <v>3483994020</v>
      </c>
      <c r="E28" s="289">
        <f>SUM(E24:E27)</f>
        <v>4100205009</v>
      </c>
      <c r="F28" s="280">
        <f>SUM(C28:E28)</f>
        <v>10717449560</v>
      </c>
      <c r="G28" s="289">
        <f>SUM(G24:G27)</f>
        <v>4087972625</v>
      </c>
      <c r="H28" s="289">
        <f>SUM(H24:H27)</f>
        <v>4445886717</v>
      </c>
      <c r="I28" s="289">
        <f>SUM(I24:I27)</f>
        <v>4230920961</v>
      </c>
      <c r="J28" s="280">
        <f>SUM(G28:I28)</f>
        <v>12764780303</v>
      </c>
      <c r="K28" s="289">
        <f>SUM(K24:K27)</f>
        <v>4954555510</v>
      </c>
      <c r="L28" s="289">
        <f>SUM(L24:L27)</f>
        <v>4856503549</v>
      </c>
      <c r="M28" s="289">
        <f>SUM(M24:M27)</f>
        <v>4308542147</v>
      </c>
      <c r="N28" s="280">
        <f>SUM(K28:M28)</f>
        <v>14119601206</v>
      </c>
      <c r="O28" s="289">
        <f>SUM(O24:O27)</f>
        <v>4633838838</v>
      </c>
      <c r="P28" s="289">
        <f>SUM(P24:P27)</f>
        <v>4839609093</v>
      </c>
      <c r="Q28" s="289">
        <f>'[6]operações 2016_ Valores'!N28</f>
        <v>9880685789</v>
      </c>
      <c r="R28" s="405">
        <f t="shared" si="17"/>
        <v>19354133720</v>
      </c>
      <c r="S28" s="289">
        <f>SUM(S24:S27)</f>
        <v>54895974034</v>
      </c>
      <c r="T28" s="284">
        <f>S28/24500</f>
        <v>2240652.0013877549</v>
      </c>
      <c r="U28" s="307">
        <f>+S28-'[6]operações 2016_ Valores'!O28</f>
        <v>-2059990755</v>
      </c>
    </row>
    <row r="29" spans="1:25" x14ac:dyDescent="0.2">
      <c r="B29" s="294"/>
      <c r="C29" s="294"/>
      <c r="D29" s="294"/>
      <c r="E29" s="295"/>
      <c r="F29" s="280">
        <f t="shared" ref="F29:F37" si="18">SUM(C29:E29)</f>
        <v>0</v>
      </c>
      <c r="G29" s="290"/>
      <c r="H29" s="290"/>
      <c r="I29" s="290"/>
      <c r="J29" s="280">
        <f t="shared" ref="J29:J37" si="19">SUM(G29:I29)</f>
        <v>0</v>
      </c>
      <c r="N29" s="280">
        <f t="shared" ref="N29:N37" si="20">SUM(K29:M29)</f>
        <v>0</v>
      </c>
      <c r="O29" s="291"/>
      <c r="P29" s="292"/>
      <c r="Q29" s="389">
        <f>'[6]operações 2016_ Valores'!N29</f>
        <v>0</v>
      </c>
      <c r="R29" s="389"/>
      <c r="S29" s="293"/>
      <c r="T29" s="293"/>
      <c r="U29" s="307">
        <f>+S29-'[6]operações 2016_ Valores'!O29</f>
        <v>0</v>
      </c>
    </row>
    <row r="30" spans="1:25" x14ac:dyDescent="0.2">
      <c r="A30" s="278" t="s">
        <v>162</v>
      </c>
      <c r="B30" s="278" t="s">
        <v>158</v>
      </c>
      <c r="C30" s="279">
        <v>183082500</v>
      </c>
      <c r="D30" s="279">
        <v>214689289</v>
      </c>
      <c r="E30" s="279">
        <v>272850000</v>
      </c>
      <c r="F30" s="280">
        <f t="shared" si="18"/>
        <v>670621789</v>
      </c>
      <c r="G30" s="281">
        <v>189582500</v>
      </c>
      <c r="H30" s="279">
        <v>291416750</v>
      </c>
      <c r="I30" s="281">
        <v>228841664</v>
      </c>
      <c r="J30" s="280">
        <f t="shared" si="19"/>
        <v>709840914</v>
      </c>
      <c r="K30" s="282">
        <v>150549414</v>
      </c>
      <c r="L30" s="282">
        <v>248495596</v>
      </c>
      <c r="M30" s="298">
        <v>162015728</v>
      </c>
      <c r="N30" s="280">
        <f t="shared" si="20"/>
        <v>561060738</v>
      </c>
      <c r="O30" s="281">
        <v>116248500</v>
      </c>
      <c r="P30" s="279">
        <v>231404900</v>
      </c>
      <c r="Q30" s="283">
        <f>'[6]operações 2016_ Valores'!N30</f>
        <v>207668000</v>
      </c>
      <c r="R30" s="405">
        <f t="shared" si="17"/>
        <v>555321400</v>
      </c>
      <c r="S30" s="299">
        <f>C30+D30+E30+G30+H30+I30+K30+L30+M30+O30+P30+Q30</f>
        <v>2496844841</v>
      </c>
      <c r="T30" s="285">
        <f>S30/24500</f>
        <v>101912.03432653061</v>
      </c>
      <c r="U30" s="307">
        <f>+S30-'[6]operações 2016_ Valores'!O30</f>
        <v>0</v>
      </c>
    </row>
    <row r="31" spans="1:25" x14ac:dyDescent="0.2">
      <c r="A31" s="278" t="s">
        <v>162</v>
      </c>
      <c r="B31" s="278" t="s">
        <v>159</v>
      </c>
      <c r="C31" s="279">
        <v>10816000</v>
      </c>
      <c r="D31" s="279">
        <v>0</v>
      </c>
      <c r="E31" s="279">
        <v>22800000</v>
      </c>
      <c r="F31" s="280">
        <f t="shared" si="18"/>
        <v>33616000</v>
      </c>
      <c r="G31" s="281">
        <v>584868</v>
      </c>
      <c r="H31" s="282">
        <v>5000000</v>
      </c>
      <c r="I31" s="281">
        <v>100000</v>
      </c>
      <c r="J31" s="280">
        <f t="shared" si="19"/>
        <v>5684868</v>
      </c>
      <c r="K31" s="282">
        <v>0</v>
      </c>
      <c r="L31" s="282">
        <v>0</v>
      </c>
      <c r="M31" s="300">
        <v>0</v>
      </c>
      <c r="N31" s="280">
        <f t="shared" si="20"/>
        <v>0</v>
      </c>
      <c r="O31" s="279">
        <v>10000000</v>
      </c>
      <c r="P31" s="279">
        <v>100000</v>
      </c>
      <c r="Q31" s="283">
        <f>'[6]operações 2016_ Valores'!N31</f>
        <v>8750000</v>
      </c>
      <c r="R31" s="405">
        <f t="shared" si="17"/>
        <v>18850000</v>
      </c>
      <c r="S31" s="299">
        <f t="shared" ref="S31:S36" si="21">C31+D31+E31+G31+H31+I31+K31+L31+M31+O31+P31+Q31</f>
        <v>58150868</v>
      </c>
      <c r="T31" s="285">
        <f t="shared" ref="T31:T37" si="22">S31/24500</f>
        <v>2373.5048163265305</v>
      </c>
      <c r="U31" s="307">
        <f>+S31-'[6]operações 2016_ Valores'!O31</f>
        <v>0</v>
      </c>
    </row>
    <row r="32" spans="1:25" x14ac:dyDescent="0.2">
      <c r="A32" s="278" t="s">
        <v>162</v>
      </c>
      <c r="B32" s="278" t="s">
        <v>161</v>
      </c>
      <c r="C32" s="279">
        <v>7300000</v>
      </c>
      <c r="D32" s="279">
        <v>4500000</v>
      </c>
      <c r="E32" s="279">
        <v>15950000</v>
      </c>
      <c r="F32" s="280">
        <f t="shared" si="18"/>
        <v>27750000</v>
      </c>
      <c r="G32" s="281">
        <v>9300000</v>
      </c>
      <c r="H32" s="279">
        <v>0</v>
      </c>
      <c r="I32" s="281">
        <v>0</v>
      </c>
      <c r="J32" s="280">
        <f t="shared" si="19"/>
        <v>9300000</v>
      </c>
      <c r="K32" s="282">
        <v>0</v>
      </c>
      <c r="L32" s="282">
        <v>0</v>
      </c>
      <c r="M32" s="298">
        <v>0</v>
      </c>
      <c r="N32" s="280">
        <f t="shared" si="20"/>
        <v>0</v>
      </c>
      <c r="O32" s="281">
        <v>0</v>
      </c>
      <c r="P32" s="279">
        <v>0</v>
      </c>
      <c r="Q32" s="283">
        <f>'[6]operações 2016_ Valores'!N32</f>
        <v>0</v>
      </c>
      <c r="R32" s="405">
        <f t="shared" si="17"/>
        <v>0</v>
      </c>
      <c r="S32" s="299">
        <f t="shared" si="21"/>
        <v>37050000</v>
      </c>
      <c r="T32" s="285">
        <f t="shared" si="22"/>
        <v>1512.2448979591836</v>
      </c>
      <c r="U32" s="307">
        <f>+S32-'[6]operações 2016_ Valores'!O32</f>
        <v>0</v>
      </c>
    </row>
    <row r="33" spans="1:21" x14ac:dyDescent="0.2">
      <c r="A33" s="278" t="s">
        <v>162</v>
      </c>
      <c r="B33" s="278" t="s">
        <v>163</v>
      </c>
      <c r="C33" s="279">
        <v>8150000</v>
      </c>
      <c r="D33" s="279">
        <v>20090000</v>
      </c>
      <c r="E33" s="279">
        <v>21250000</v>
      </c>
      <c r="F33" s="280">
        <f>SUM(C33:E33)</f>
        <v>49490000</v>
      </c>
      <c r="G33" s="281">
        <v>19670214</v>
      </c>
      <c r="H33" s="279">
        <v>6800000</v>
      </c>
      <c r="I33" s="281">
        <v>39000000</v>
      </c>
      <c r="J33" s="280">
        <f>SUM(G33:I33)</f>
        <v>65470214</v>
      </c>
      <c r="K33" s="282">
        <v>17347338</v>
      </c>
      <c r="L33" s="282">
        <v>19000000</v>
      </c>
      <c r="M33" s="298">
        <v>18000000</v>
      </c>
      <c r="N33" s="280">
        <f>SUM(K33:M33)</f>
        <v>54347338</v>
      </c>
      <c r="O33" s="281">
        <v>8000000</v>
      </c>
      <c r="P33" s="279">
        <v>4000000</v>
      </c>
      <c r="Q33" s="283">
        <f>'[6]operações 2016_ Valores'!N33</f>
        <v>16000000</v>
      </c>
      <c r="R33" s="405">
        <f t="shared" si="17"/>
        <v>28000000</v>
      </c>
      <c r="S33" s="299">
        <f t="shared" si="21"/>
        <v>197307552</v>
      </c>
      <c r="T33" s="285">
        <f t="shared" si="22"/>
        <v>8053.3694693877551</v>
      </c>
      <c r="U33" s="307">
        <f>+S33-'[6]operações 2016_ Valores'!O33</f>
        <v>0</v>
      </c>
    </row>
    <row r="34" spans="1:21" x14ac:dyDescent="0.2">
      <c r="A34" s="278" t="s">
        <v>162</v>
      </c>
      <c r="B34" s="278" t="s">
        <v>165</v>
      </c>
      <c r="C34" s="279">
        <v>8000</v>
      </c>
      <c r="D34" s="279">
        <v>0</v>
      </c>
      <c r="E34" s="279">
        <v>14450000</v>
      </c>
      <c r="F34" s="280">
        <f t="shared" si="18"/>
        <v>14458000</v>
      </c>
      <c r="G34" s="279">
        <v>0</v>
      </c>
      <c r="H34" s="279">
        <v>5400000</v>
      </c>
      <c r="I34" s="281">
        <v>0</v>
      </c>
      <c r="J34" s="280">
        <f t="shared" si="19"/>
        <v>5400000</v>
      </c>
      <c r="K34" s="282">
        <v>0</v>
      </c>
      <c r="L34" s="282">
        <v>18250000</v>
      </c>
      <c r="M34" s="298">
        <v>0</v>
      </c>
      <c r="N34" s="280">
        <f t="shared" si="20"/>
        <v>18250000</v>
      </c>
      <c r="O34" s="281">
        <v>0</v>
      </c>
      <c r="P34" s="281">
        <v>20500000</v>
      </c>
      <c r="Q34" s="283">
        <f>'[6]operações 2016_ Valores'!N34</f>
        <v>17200000</v>
      </c>
      <c r="R34" s="405">
        <f t="shared" si="17"/>
        <v>37700000</v>
      </c>
      <c r="S34" s="299">
        <f t="shared" si="21"/>
        <v>75808000</v>
      </c>
      <c r="T34" s="285">
        <f t="shared" si="22"/>
        <v>3094.204081632653</v>
      </c>
      <c r="U34" s="307">
        <f>+S34-'[6]operações 2016_ Valores'!O34</f>
        <v>0</v>
      </c>
    </row>
    <row r="35" spans="1:21" x14ac:dyDescent="0.2">
      <c r="A35" s="278" t="s">
        <v>162</v>
      </c>
      <c r="B35" s="278" t="s">
        <v>167</v>
      </c>
      <c r="C35" s="279">
        <v>0</v>
      </c>
      <c r="D35" s="279">
        <v>5000000</v>
      </c>
      <c r="E35" s="279">
        <v>9050000</v>
      </c>
      <c r="F35" s="280">
        <f t="shared" si="18"/>
        <v>14050000</v>
      </c>
      <c r="G35" s="279">
        <v>0</v>
      </c>
      <c r="H35" s="279">
        <v>0</v>
      </c>
      <c r="I35" s="281">
        <v>0</v>
      </c>
      <c r="J35" s="280">
        <f t="shared" si="19"/>
        <v>0</v>
      </c>
      <c r="K35" s="282">
        <v>0</v>
      </c>
      <c r="L35" s="282">
        <v>0</v>
      </c>
      <c r="M35" s="300">
        <v>0</v>
      </c>
      <c r="N35" s="280">
        <f t="shared" si="20"/>
        <v>0</v>
      </c>
      <c r="O35" s="279">
        <v>0</v>
      </c>
      <c r="P35" s="279">
        <v>5305000</v>
      </c>
      <c r="Q35" s="300">
        <f>'[6]operações 2016_ Valores'!N35</f>
        <v>2500000</v>
      </c>
      <c r="R35" s="405">
        <f t="shared" si="17"/>
        <v>7805000</v>
      </c>
      <c r="S35" s="299">
        <f t="shared" si="21"/>
        <v>21855000</v>
      </c>
      <c r="T35" s="285">
        <f t="shared" si="22"/>
        <v>892.0408163265306</v>
      </c>
      <c r="U35" s="307">
        <f>+S35-'[6]operações 2016_ Valores'!O35</f>
        <v>0</v>
      </c>
    </row>
    <row r="36" spans="1:21" x14ac:dyDescent="0.2">
      <c r="A36" s="278" t="s">
        <v>162</v>
      </c>
      <c r="B36" s="278" t="s">
        <v>169</v>
      </c>
      <c r="C36" s="279">
        <v>2000000</v>
      </c>
      <c r="D36" s="279">
        <v>0</v>
      </c>
      <c r="E36" s="279">
        <v>37400000</v>
      </c>
      <c r="F36" s="280">
        <f t="shared" si="18"/>
        <v>39400000</v>
      </c>
      <c r="G36" s="279">
        <v>34000000</v>
      </c>
      <c r="H36" s="279">
        <v>4000000</v>
      </c>
      <c r="I36" s="281">
        <v>41852500</v>
      </c>
      <c r="J36" s="280">
        <f t="shared" si="19"/>
        <v>79852500</v>
      </c>
      <c r="K36" s="282">
        <v>11450000</v>
      </c>
      <c r="L36" s="282">
        <v>2450000</v>
      </c>
      <c r="M36" s="298">
        <v>18450000</v>
      </c>
      <c r="N36" s="280">
        <f t="shared" si="20"/>
        <v>32350000</v>
      </c>
      <c r="O36" s="281">
        <v>13572500</v>
      </c>
      <c r="P36" s="281">
        <v>5145000</v>
      </c>
      <c r="Q36" s="283">
        <f>'[6]operações 2016_ Valores'!N36</f>
        <v>15340000</v>
      </c>
      <c r="R36" s="405">
        <f t="shared" si="17"/>
        <v>34057500</v>
      </c>
      <c r="S36" s="299">
        <f t="shared" si="21"/>
        <v>185660000</v>
      </c>
      <c r="T36" s="285">
        <f t="shared" si="22"/>
        <v>7577.9591836734689</v>
      </c>
      <c r="U36" s="307">
        <f>+S36-'[6]operações 2016_ Valores'!O36</f>
        <v>0</v>
      </c>
    </row>
    <row r="37" spans="1:21" x14ac:dyDescent="0.2">
      <c r="A37" s="288" t="s">
        <v>53</v>
      </c>
      <c r="B37" s="301"/>
      <c r="C37" s="284">
        <f>SUM(C30:C36)</f>
        <v>211356500</v>
      </c>
      <c r="D37" s="284">
        <f>SUM(D30:D36)</f>
        <v>244279289</v>
      </c>
      <c r="E37" s="284">
        <f>SUM(E30:E36)</f>
        <v>393750000</v>
      </c>
      <c r="F37" s="280">
        <f t="shared" si="18"/>
        <v>849385789</v>
      </c>
      <c r="G37" s="284">
        <f>SUM(G30:G36)</f>
        <v>253137582</v>
      </c>
      <c r="H37" s="284">
        <f>SUM(H30:H36)</f>
        <v>312616750</v>
      </c>
      <c r="I37" s="284">
        <f>SUM(I30:I36)</f>
        <v>309794164</v>
      </c>
      <c r="J37" s="280">
        <f t="shared" si="19"/>
        <v>875548496</v>
      </c>
      <c r="K37" s="284">
        <f>SUM(K30:K36)</f>
        <v>179346752</v>
      </c>
      <c r="L37" s="284">
        <f>SUM(L30:L36)</f>
        <v>288195596</v>
      </c>
      <c r="M37" s="284">
        <f>SUM(M30:M36)</f>
        <v>198465728</v>
      </c>
      <c r="N37" s="280">
        <f t="shared" si="20"/>
        <v>666008076</v>
      </c>
      <c r="O37" s="284">
        <f>SUM(O30:O36)</f>
        <v>147821000</v>
      </c>
      <c r="P37" s="284">
        <f>SUM(P30:P36)</f>
        <v>266454900</v>
      </c>
      <c r="Q37" s="284">
        <f>'[6]operações 2016_ Valores'!N37</f>
        <v>267458000</v>
      </c>
      <c r="R37" s="405">
        <f t="shared" si="17"/>
        <v>681733900</v>
      </c>
      <c r="S37" s="284">
        <f>SUM(S30:S36)</f>
        <v>3072676261</v>
      </c>
      <c r="T37" s="284">
        <f t="shared" si="22"/>
        <v>125415.35759183673</v>
      </c>
      <c r="U37" s="307">
        <f>+S37-'[6]operações 2016_ Valores'!O37</f>
        <v>0</v>
      </c>
    </row>
    <row r="38" spans="1:21" s="372" customFormat="1" x14ac:dyDescent="0.2">
      <c r="A38" s="372" t="s">
        <v>200</v>
      </c>
      <c r="C38" s="373">
        <f>(+C37+C28*2+C21+C11)/1000000</f>
        <v>43001.407562</v>
      </c>
      <c r="D38" s="373">
        <f t="shared" ref="D38:O38" si="23">(+D37+D28*2+D21+D11)/1000000</f>
        <v>47228.517329000002</v>
      </c>
      <c r="E38" s="373">
        <f t="shared" si="23"/>
        <v>61897.110017999999</v>
      </c>
      <c r="F38" s="373">
        <f t="shared" si="23"/>
        <v>152127.03490900001</v>
      </c>
      <c r="G38" s="373">
        <f t="shared" si="23"/>
        <v>56279.932831999999</v>
      </c>
      <c r="H38" s="373">
        <f t="shared" si="23"/>
        <v>73282.540183999998</v>
      </c>
      <c r="I38" s="373">
        <f t="shared" si="23"/>
        <v>56439.936086000002</v>
      </c>
      <c r="J38" s="373">
        <f t="shared" si="23"/>
        <v>186002.40910200001</v>
      </c>
      <c r="K38" s="373">
        <f t="shared" si="23"/>
        <v>67098.807772</v>
      </c>
      <c r="L38" s="373">
        <f t="shared" si="23"/>
        <v>67065.352694000001</v>
      </c>
      <c r="M38" s="373">
        <f t="shared" si="23"/>
        <v>63058.200021999997</v>
      </c>
      <c r="N38" s="373">
        <f>(+N37+N28*2+N21+N11)/1000000</f>
        <v>197222.36048800001</v>
      </c>
      <c r="O38" s="373">
        <f t="shared" si="23"/>
        <v>65429.048675999999</v>
      </c>
      <c r="P38" s="373">
        <f>(+P37+P28*2+P21+P11)/1000000</f>
        <v>65742.373086000007</v>
      </c>
      <c r="Q38" s="374"/>
      <c r="R38" s="374"/>
      <c r="S38" s="375"/>
      <c r="T38" s="375"/>
      <c r="U38" s="307"/>
    </row>
    <row r="39" spans="1:21" x14ac:dyDescent="0.2">
      <c r="A39" s="271" t="s">
        <v>187</v>
      </c>
      <c r="B39" s="271" t="s">
        <v>140</v>
      </c>
      <c r="C39" s="273"/>
      <c r="D39" s="273"/>
      <c r="E39" s="273"/>
      <c r="F39" s="273" t="s">
        <v>133</v>
      </c>
      <c r="G39" s="273"/>
      <c r="H39" s="273"/>
      <c r="I39" s="273"/>
      <c r="J39" s="272" t="s">
        <v>134</v>
      </c>
      <c r="K39" s="273"/>
      <c r="L39" s="273"/>
      <c r="M39" s="273"/>
      <c r="N39" s="272" t="s">
        <v>135</v>
      </c>
      <c r="O39" s="273"/>
      <c r="P39" s="273"/>
      <c r="Q39" s="273"/>
      <c r="R39" s="403"/>
      <c r="S39" s="271"/>
      <c r="T39" s="271"/>
      <c r="U39" s="307"/>
    </row>
    <row r="40" spans="1:21" s="277" customFormat="1" x14ac:dyDescent="0.2">
      <c r="A40" s="275" t="s">
        <v>141</v>
      </c>
      <c r="B40" s="272" t="s">
        <v>142</v>
      </c>
      <c r="C40" s="272" t="s">
        <v>143</v>
      </c>
      <c r="D40" s="272" t="s">
        <v>144</v>
      </c>
      <c r="E40" s="272" t="s">
        <v>145</v>
      </c>
      <c r="F40" s="272"/>
      <c r="G40" s="272" t="s">
        <v>146</v>
      </c>
      <c r="H40" s="272" t="s">
        <v>147</v>
      </c>
      <c r="I40" s="272" t="s">
        <v>148</v>
      </c>
      <c r="J40" s="272"/>
      <c r="K40" s="272" t="s">
        <v>149</v>
      </c>
      <c r="L40" s="272" t="s">
        <v>150</v>
      </c>
      <c r="M40" s="272" t="s">
        <v>151</v>
      </c>
      <c r="N40" s="272"/>
      <c r="O40" s="272" t="s">
        <v>152</v>
      </c>
      <c r="P40" s="272" t="s">
        <v>153</v>
      </c>
      <c r="Q40" s="272" t="s">
        <v>154</v>
      </c>
      <c r="R40" s="404"/>
      <c r="S40" s="272" t="s">
        <v>155</v>
      </c>
      <c r="T40" s="272" t="s">
        <v>156</v>
      </c>
      <c r="U40" s="307"/>
    </row>
    <row r="41" spans="1:21" x14ac:dyDescent="0.2">
      <c r="A41" s="278" t="s">
        <v>157</v>
      </c>
      <c r="B41" s="278" t="s">
        <v>158</v>
      </c>
      <c r="C41" s="279">
        <v>29929950000</v>
      </c>
      <c r="D41" s="302">
        <v>32394600000</v>
      </c>
      <c r="E41" s="279">
        <v>43288800000</v>
      </c>
      <c r="F41" s="280">
        <f t="shared" ref="F41:F48" si="24">SUM(C41:E41)</f>
        <v>105613350000</v>
      </c>
      <c r="G41" s="279">
        <v>40143000000</v>
      </c>
      <c r="H41" s="279">
        <v>52852550000</v>
      </c>
      <c r="I41" s="281">
        <v>40173750000</v>
      </c>
      <c r="J41" s="280">
        <f t="shared" ref="J41:J48" si="25">SUM(G41:I41)</f>
        <v>133169300000</v>
      </c>
      <c r="K41" s="281">
        <v>48542050000</v>
      </c>
      <c r="L41" s="282">
        <v>50435300000</v>
      </c>
      <c r="M41" s="281">
        <v>47137200000</v>
      </c>
      <c r="N41" s="280">
        <f t="shared" ref="N41:N48" si="26">SUM(K41:M41)</f>
        <v>146114550000</v>
      </c>
      <c r="O41" s="281">
        <v>48488050000</v>
      </c>
      <c r="P41" s="282">
        <v>48528500000</v>
      </c>
      <c r="Q41" s="281">
        <f>'[6]operações 2016_ Valores'!N41</f>
        <v>71295000000</v>
      </c>
      <c r="R41" s="405">
        <f t="shared" ref="R41:R75" si="27">+O41+P41+Q41</f>
        <v>168311550000</v>
      </c>
      <c r="S41" s="299">
        <f>C41+D41+E41+G41+H41+I41+K41+L41+M41+O41+P41+Q41</f>
        <v>553208750000</v>
      </c>
      <c r="T41" s="285">
        <f>S41/24500</f>
        <v>22579948.979591835</v>
      </c>
      <c r="U41" s="307">
        <f>+S41-'[6]operações 2016_ Valores'!O41</f>
        <v>0</v>
      </c>
    </row>
    <row r="42" spans="1:21" x14ac:dyDescent="0.2">
      <c r="A42" s="278" t="s">
        <v>157</v>
      </c>
      <c r="B42" s="278" t="s">
        <v>159</v>
      </c>
      <c r="C42" s="279">
        <v>2178450000</v>
      </c>
      <c r="D42" s="302">
        <v>2826100000</v>
      </c>
      <c r="E42" s="279">
        <v>3681900000</v>
      </c>
      <c r="F42" s="280">
        <f t="shared" si="24"/>
        <v>8686450000</v>
      </c>
      <c r="G42" s="279">
        <v>2274100000</v>
      </c>
      <c r="H42" s="279">
        <v>4520700000</v>
      </c>
      <c r="I42" s="281">
        <v>2736700000</v>
      </c>
      <c r="J42" s="280">
        <f t="shared" si="25"/>
        <v>9531500000</v>
      </c>
      <c r="K42" s="281">
        <v>3198000000</v>
      </c>
      <c r="L42" s="282">
        <v>3236550000</v>
      </c>
      <c r="M42" s="281">
        <v>3342450000</v>
      </c>
      <c r="N42" s="280">
        <f t="shared" si="26"/>
        <v>9777000000</v>
      </c>
      <c r="O42" s="281">
        <v>3484400000</v>
      </c>
      <c r="P42" s="282">
        <v>3091600000</v>
      </c>
      <c r="Q42" s="281">
        <f>'[6]operações 2016_ Valores'!N42</f>
        <v>2756700000</v>
      </c>
      <c r="R42" s="405">
        <f t="shared" si="27"/>
        <v>9332700000</v>
      </c>
      <c r="S42" s="299">
        <f t="shared" ref="S42:S47" si="28">C42+D42+E42+G42+H42+I42+K42+L42+M42+O42+P42+Q42</f>
        <v>37327650000</v>
      </c>
      <c r="T42" s="285">
        <f t="shared" ref="T42:T48" si="29">S42/24500</f>
        <v>1523577.551020408</v>
      </c>
      <c r="U42" s="307">
        <f>+S42-'[6]operações 2016_ Valores'!O42</f>
        <v>0</v>
      </c>
    </row>
    <row r="43" spans="1:21" x14ac:dyDescent="0.2">
      <c r="A43" s="278" t="s">
        <v>157</v>
      </c>
      <c r="B43" s="278" t="s">
        <v>161</v>
      </c>
      <c r="C43" s="279">
        <v>1716050000</v>
      </c>
      <c r="D43" s="302">
        <v>1977900000</v>
      </c>
      <c r="E43" s="279">
        <v>2785300000</v>
      </c>
      <c r="F43" s="280">
        <f t="shared" si="24"/>
        <v>6479250000</v>
      </c>
      <c r="G43" s="279">
        <v>2288850000</v>
      </c>
      <c r="H43" s="279">
        <v>2806050000</v>
      </c>
      <c r="I43" s="281">
        <v>1633500000</v>
      </c>
      <c r="J43" s="280">
        <f t="shared" si="25"/>
        <v>6728400000</v>
      </c>
      <c r="K43" s="281">
        <v>1669600000</v>
      </c>
      <c r="L43" s="282">
        <v>0</v>
      </c>
      <c r="M43" s="281">
        <v>0</v>
      </c>
      <c r="N43" s="280">
        <f t="shared" si="26"/>
        <v>1669600000</v>
      </c>
      <c r="O43" s="281">
        <v>0</v>
      </c>
      <c r="P43" s="282">
        <v>0</v>
      </c>
      <c r="Q43" s="281">
        <f>'[6]operações 2016_ Valores'!N43</f>
        <v>0</v>
      </c>
      <c r="R43" s="405">
        <f t="shared" si="27"/>
        <v>0</v>
      </c>
      <c r="S43" s="299">
        <f t="shared" si="28"/>
        <v>14877250000</v>
      </c>
      <c r="T43" s="285">
        <f t="shared" si="29"/>
        <v>607234.69387755101</v>
      </c>
      <c r="U43" s="307">
        <f>+S43-'[6]operações 2016_ Valores'!O43</f>
        <v>0</v>
      </c>
    </row>
    <row r="44" spans="1:21" x14ac:dyDescent="0.2">
      <c r="A44" s="278" t="s">
        <v>157</v>
      </c>
      <c r="B44" s="278" t="s">
        <v>163</v>
      </c>
      <c r="C44" s="279">
        <v>870800000</v>
      </c>
      <c r="D44" s="302">
        <v>1079850000</v>
      </c>
      <c r="E44" s="279">
        <v>1490750000</v>
      </c>
      <c r="F44" s="280">
        <f t="shared" si="24"/>
        <v>3441400000</v>
      </c>
      <c r="G44" s="279">
        <v>1196000000</v>
      </c>
      <c r="H44" s="279">
        <v>1773250000</v>
      </c>
      <c r="I44" s="281">
        <v>1200600000</v>
      </c>
      <c r="J44" s="280">
        <f t="shared" si="25"/>
        <v>4169850000</v>
      </c>
      <c r="K44" s="281">
        <v>1499400000</v>
      </c>
      <c r="L44" s="282">
        <v>1422600000</v>
      </c>
      <c r="M44" s="281">
        <v>1608200000</v>
      </c>
      <c r="N44" s="280">
        <f t="shared" si="26"/>
        <v>4530200000</v>
      </c>
      <c r="O44" s="281">
        <v>1750150000</v>
      </c>
      <c r="P44" s="282">
        <v>1689800000</v>
      </c>
      <c r="Q44" s="281">
        <f>'[6]operações 2016_ Valores'!N44</f>
        <v>2831600000</v>
      </c>
      <c r="R44" s="405">
        <f t="shared" si="27"/>
        <v>6271550000</v>
      </c>
      <c r="S44" s="299">
        <f t="shared" si="28"/>
        <v>18413000000</v>
      </c>
      <c r="T44" s="285">
        <f t="shared" si="29"/>
        <v>751551.02040816331</v>
      </c>
      <c r="U44" s="307">
        <f>+S44-'[6]operações 2016_ Valores'!O44</f>
        <v>0</v>
      </c>
    </row>
    <row r="45" spans="1:21" x14ac:dyDescent="0.2">
      <c r="A45" s="278" t="s">
        <v>157</v>
      </c>
      <c r="B45" s="278" t="s">
        <v>165</v>
      </c>
      <c r="C45" s="279">
        <v>259200000</v>
      </c>
      <c r="D45" s="302">
        <v>300500000</v>
      </c>
      <c r="E45" s="279">
        <v>380800000</v>
      </c>
      <c r="F45" s="280">
        <f>SUM(C45:E45)</f>
        <v>940500000</v>
      </c>
      <c r="G45" s="279">
        <v>366700000</v>
      </c>
      <c r="H45" s="279">
        <v>424550000</v>
      </c>
      <c r="I45" s="281">
        <v>353850000</v>
      </c>
      <c r="J45" s="280">
        <f>SUM(G45:I45)</f>
        <v>1145100000</v>
      </c>
      <c r="K45" s="281">
        <v>389300000</v>
      </c>
      <c r="L45" s="282">
        <v>336800000</v>
      </c>
      <c r="M45" s="281">
        <v>426800000</v>
      </c>
      <c r="N45" s="280">
        <f>SUM(K45:M45)</f>
        <v>1152900000</v>
      </c>
      <c r="O45" s="281">
        <v>564350000</v>
      </c>
      <c r="P45" s="282">
        <v>609650000</v>
      </c>
      <c r="Q45" s="281">
        <f>'[6]operações 2016_ Valores'!N45</f>
        <v>809350000</v>
      </c>
      <c r="R45" s="405">
        <f t="shared" si="27"/>
        <v>1983350000</v>
      </c>
      <c r="S45" s="299">
        <f t="shared" si="28"/>
        <v>5221850000</v>
      </c>
      <c r="T45" s="285">
        <f t="shared" si="29"/>
        <v>213136.73469387754</v>
      </c>
      <c r="U45" s="307">
        <f>+S45-'[6]operações 2016_ Valores'!O45</f>
        <v>0</v>
      </c>
    </row>
    <row r="46" spans="1:21" x14ac:dyDescent="0.2">
      <c r="A46" s="278" t="s">
        <v>157</v>
      </c>
      <c r="B46" s="278" t="s">
        <v>167</v>
      </c>
      <c r="C46" s="279">
        <v>210350000</v>
      </c>
      <c r="D46" s="302">
        <v>270800000</v>
      </c>
      <c r="E46" s="279">
        <v>232250000</v>
      </c>
      <c r="F46" s="280">
        <f t="shared" si="24"/>
        <v>713400000</v>
      </c>
      <c r="G46" s="279">
        <v>156950000</v>
      </c>
      <c r="H46" s="279">
        <v>224100000</v>
      </c>
      <c r="I46" s="281">
        <v>223300000</v>
      </c>
      <c r="J46" s="280">
        <f t="shared" si="25"/>
        <v>604350000</v>
      </c>
      <c r="K46" s="281">
        <v>221150000</v>
      </c>
      <c r="L46" s="282">
        <v>262050000</v>
      </c>
      <c r="M46" s="281">
        <v>279000000</v>
      </c>
      <c r="N46" s="280">
        <f t="shared" si="26"/>
        <v>762200000</v>
      </c>
      <c r="O46" s="281">
        <v>270050000</v>
      </c>
      <c r="P46" s="282">
        <v>265800000</v>
      </c>
      <c r="Q46" s="281">
        <f>'[6]operações 2016_ Valores'!N46</f>
        <v>389700000</v>
      </c>
      <c r="R46" s="405">
        <f t="shared" si="27"/>
        <v>925550000</v>
      </c>
      <c r="S46" s="299">
        <f t="shared" si="28"/>
        <v>3005500000</v>
      </c>
      <c r="T46" s="285">
        <f t="shared" si="29"/>
        <v>122673.4693877551</v>
      </c>
      <c r="U46" s="307">
        <f>+S46-'[6]operações 2016_ Valores'!O46</f>
        <v>0</v>
      </c>
    </row>
    <row r="47" spans="1:21" x14ac:dyDescent="0.2">
      <c r="A47" s="278" t="s">
        <v>157</v>
      </c>
      <c r="B47" s="278" t="s">
        <v>169</v>
      </c>
      <c r="C47" s="279">
        <v>1040750000</v>
      </c>
      <c r="D47" s="302">
        <v>890300000</v>
      </c>
      <c r="E47" s="279">
        <v>1049400000</v>
      </c>
      <c r="F47" s="280">
        <f t="shared" si="24"/>
        <v>2980450000</v>
      </c>
      <c r="G47" s="279">
        <v>1075150000</v>
      </c>
      <c r="H47" s="279">
        <v>1040450000</v>
      </c>
      <c r="I47" s="281">
        <v>1012650000</v>
      </c>
      <c r="J47" s="280">
        <f t="shared" si="25"/>
        <v>3128250000</v>
      </c>
      <c r="K47" s="281">
        <v>1064800000</v>
      </c>
      <c r="L47" s="282">
        <v>973300000</v>
      </c>
      <c r="M47" s="281">
        <v>1079600000</v>
      </c>
      <c r="N47" s="280">
        <f t="shared" si="26"/>
        <v>3117700000</v>
      </c>
      <c r="O47" s="281">
        <v>1069250000</v>
      </c>
      <c r="P47" s="282">
        <v>1229800000</v>
      </c>
      <c r="Q47" s="281">
        <f>'[6]operações 2016_ Valores'!N47</f>
        <v>1544550000</v>
      </c>
      <c r="R47" s="405">
        <f t="shared" si="27"/>
        <v>3843600000</v>
      </c>
      <c r="S47" s="299">
        <f t="shared" si="28"/>
        <v>13070000000</v>
      </c>
      <c r="T47" s="285">
        <f t="shared" si="29"/>
        <v>533469.38775510201</v>
      </c>
      <c r="U47" s="307">
        <f>+S47-'[6]operações 2016_ Valores'!O47</f>
        <v>0</v>
      </c>
    </row>
    <row r="48" spans="1:21" x14ac:dyDescent="0.2">
      <c r="A48" s="301" t="s">
        <v>188</v>
      </c>
      <c r="B48" s="288"/>
      <c r="C48" s="289">
        <f>SUM(C41:C47)</f>
        <v>36205550000</v>
      </c>
      <c r="D48" s="289">
        <f>SUM(D41:D47)</f>
        <v>39740050000</v>
      </c>
      <c r="E48" s="289">
        <f>SUM(E41:E47)</f>
        <v>52909200000</v>
      </c>
      <c r="F48" s="280">
        <f t="shared" si="24"/>
        <v>128854800000</v>
      </c>
      <c r="G48" s="289">
        <f>SUM(G41:G47)</f>
        <v>47500750000</v>
      </c>
      <c r="H48" s="289">
        <f>SUM(H41:H47)</f>
        <v>63641650000</v>
      </c>
      <c r="I48" s="289">
        <f>SUM(I41:I47)</f>
        <v>47334350000</v>
      </c>
      <c r="J48" s="280">
        <f t="shared" si="25"/>
        <v>158476750000</v>
      </c>
      <c r="K48" s="289">
        <f>SUM(K41:K47)</f>
        <v>56584300000</v>
      </c>
      <c r="L48" s="289">
        <f>SUM(L41:L47)</f>
        <v>56666600000</v>
      </c>
      <c r="M48" s="289">
        <f>SUM(M41:M47)</f>
        <v>53873250000</v>
      </c>
      <c r="N48" s="280">
        <f t="shared" si="26"/>
        <v>167124150000</v>
      </c>
      <c r="O48" s="289">
        <f>SUM(O41:O47)</f>
        <v>55626250000</v>
      </c>
      <c r="P48" s="289">
        <f>SUM(P41:P47)</f>
        <v>55415150000</v>
      </c>
      <c r="Q48" s="289">
        <f>'[6]operações 2016_ Valores'!N48</f>
        <v>79626900000</v>
      </c>
      <c r="R48" s="405">
        <f t="shared" si="27"/>
        <v>190668300000</v>
      </c>
      <c r="S48" s="289">
        <f>SUM(S41:S47)</f>
        <v>645124000000</v>
      </c>
      <c r="T48" s="284">
        <f t="shared" si="29"/>
        <v>26331591.836734693</v>
      </c>
      <c r="U48" s="307">
        <f>+S48-'[6]operações 2016_ Valores'!O48</f>
        <v>0</v>
      </c>
    </row>
    <row r="49" spans="1:21" x14ac:dyDescent="0.2">
      <c r="A49" s="290"/>
      <c r="B49" s="290"/>
      <c r="C49" s="300"/>
      <c r="D49" s="303"/>
      <c r="E49" s="300"/>
      <c r="F49" s="280">
        <f>SUM(C49:E49)</f>
        <v>0</v>
      </c>
      <c r="G49" s="300"/>
      <c r="H49" s="300"/>
      <c r="I49" s="300"/>
      <c r="J49" s="280">
        <f>SUM(G49:I49)</f>
        <v>0</v>
      </c>
      <c r="K49" s="300"/>
      <c r="L49" s="303"/>
      <c r="M49" s="300"/>
      <c r="N49" s="280">
        <f>SUM(K49:M49)</f>
        <v>0</v>
      </c>
      <c r="O49" s="303"/>
      <c r="P49" s="303"/>
      <c r="Q49" s="300">
        <f>'[6]operações 2016_ Valores'!N49</f>
        <v>0</v>
      </c>
      <c r="R49" s="300"/>
      <c r="S49" s="304"/>
      <c r="T49" s="293"/>
      <c r="U49" s="307">
        <f>+S49-'[6]operações 2016_ Valores'!O49</f>
        <v>0</v>
      </c>
    </row>
    <row r="50" spans="1:21" x14ac:dyDescent="0.2">
      <c r="A50" s="278" t="s">
        <v>174</v>
      </c>
      <c r="B50" s="278" t="s">
        <v>158</v>
      </c>
      <c r="C50" s="279">
        <v>270250000</v>
      </c>
      <c r="D50" s="302">
        <v>232250000</v>
      </c>
      <c r="E50" s="279">
        <v>332350000</v>
      </c>
      <c r="F50" s="280">
        <f t="shared" ref="F50:F57" si="30">SUM(C50:E50)</f>
        <v>834850000</v>
      </c>
      <c r="G50" s="279">
        <v>299100000</v>
      </c>
      <c r="H50" s="279">
        <v>369250000</v>
      </c>
      <c r="I50" s="281">
        <v>287200000</v>
      </c>
      <c r="J50" s="280">
        <f t="shared" ref="J50:J57" si="31">SUM(G50:I50)</f>
        <v>955550000</v>
      </c>
      <c r="K50" s="281">
        <v>370400000</v>
      </c>
      <c r="L50" s="282">
        <v>352900000</v>
      </c>
      <c r="M50" s="281">
        <v>328400000</v>
      </c>
      <c r="N50" s="280">
        <f t="shared" ref="N50:N57" si="32">SUM(K50:M50)</f>
        <v>1051700000</v>
      </c>
      <c r="O50" s="281">
        <v>341500000</v>
      </c>
      <c r="P50" s="282">
        <v>335000000</v>
      </c>
      <c r="Q50" s="281">
        <f>'[6]operações 2016_ Valores'!N50</f>
        <v>453000000</v>
      </c>
      <c r="R50" s="405">
        <f t="shared" si="27"/>
        <v>1129500000</v>
      </c>
      <c r="S50" s="299">
        <f>C50+D50+E50+G50+H50+I50+K50+L50+M50+O50+P50+Q50</f>
        <v>3971600000</v>
      </c>
      <c r="T50" s="285">
        <f>S50/24500</f>
        <v>162106.12244897959</v>
      </c>
      <c r="U50" s="307">
        <f>+S50-'[6]operações 2016_ Valores'!O50</f>
        <v>0</v>
      </c>
    </row>
    <row r="51" spans="1:21" x14ac:dyDescent="0.2">
      <c r="A51" s="278" t="s">
        <v>174</v>
      </c>
      <c r="B51" s="278" t="s">
        <v>159</v>
      </c>
      <c r="C51" s="279">
        <v>13750000</v>
      </c>
      <c r="D51" s="302">
        <v>14400000</v>
      </c>
      <c r="E51" s="279">
        <v>18500000</v>
      </c>
      <c r="F51" s="280">
        <f t="shared" si="30"/>
        <v>46650000</v>
      </c>
      <c r="G51" s="279">
        <v>15850000</v>
      </c>
      <c r="H51" s="279">
        <v>22900000</v>
      </c>
      <c r="I51" s="281">
        <v>14200000</v>
      </c>
      <c r="J51" s="280">
        <f t="shared" si="31"/>
        <v>52950000</v>
      </c>
      <c r="K51" s="281">
        <v>18800000</v>
      </c>
      <c r="L51" s="282">
        <v>20200000</v>
      </c>
      <c r="M51" s="281">
        <v>18000000</v>
      </c>
      <c r="N51" s="280">
        <f t="shared" si="32"/>
        <v>57000000</v>
      </c>
      <c r="O51" s="281">
        <v>20650000</v>
      </c>
      <c r="P51" s="282">
        <v>21900000</v>
      </c>
      <c r="Q51" s="281">
        <f>'[6]operações 2016_ Valores'!N51</f>
        <v>15350000</v>
      </c>
      <c r="R51" s="405">
        <f t="shared" si="27"/>
        <v>57900000</v>
      </c>
      <c r="S51" s="299">
        <f t="shared" ref="S51:S56" si="33">C51+D51+E51+G51+H51+I51+K51+L51+M51+O51+P51+Q51</f>
        <v>214500000</v>
      </c>
      <c r="T51" s="285">
        <f t="shared" ref="T51:T57" si="34">S51/24500</f>
        <v>8755.1020408163258</v>
      </c>
      <c r="U51" s="307">
        <f>+S51-'[6]operações 2016_ Valores'!O51</f>
        <v>0</v>
      </c>
    </row>
    <row r="52" spans="1:21" x14ac:dyDescent="0.2">
      <c r="A52" s="278" t="s">
        <v>174</v>
      </c>
      <c r="B52" s="278" t="s">
        <v>161</v>
      </c>
      <c r="C52" s="279">
        <v>13550000</v>
      </c>
      <c r="D52" s="302">
        <v>12900000</v>
      </c>
      <c r="E52" s="279">
        <v>18000000</v>
      </c>
      <c r="F52" s="280">
        <f t="shared" si="30"/>
        <v>44450000</v>
      </c>
      <c r="G52" s="279">
        <v>13500000</v>
      </c>
      <c r="H52" s="279">
        <v>20400000</v>
      </c>
      <c r="I52" s="281">
        <v>12400000</v>
      </c>
      <c r="J52" s="280">
        <f t="shared" si="31"/>
        <v>46300000</v>
      </c>
      <c r="K52" s="281">
        <v>11600000</v>
      </c>
      <c r="L52" s="282">
        <v>0</v>
      </c>
      <c r="M52" s="281">
        <v>0</v>
      </c>
      <c r="N52" s="280">
        <f t="shared" si="32"/>
        <v>11600000</v>
      </c>
      <c r="O52" s="281">
        <v>0</v>
      </c>
      <c r="P52" s="282">
        <v>0</v>
      </c>
      <c r="Q52" s="281">
        <f>'[6]operações 2016_ Valores'!N52</f>
        <v>0</v>
      </c>
      <c r="R52" s="405">
        <f t="shared" si="27"/>
        <v>0</v>
      </c>
      <c r="S52" s="299">
        <f t="shared" si="33"/>
        <v>102350000</v>
      </c>
      <c r="T52" s="285">
        <f t="shared" si="34"/>
        <v>4177.5510204081629</v>
      </c>
      <c r="U52" s="307">
        <f>+S52-'[6]operações 2016_ Valores'!O52</f>
        <v>0</v>
      </c>
    </row>
    <row r="53" spans="1:21" x14ac:dyDescent="0.2">
      <c r="A53" s="278" t="s">
        <v>174</v>
      </c>
      <c r="B53" s="278" t="s">
        <v>163</v>
      </c>
      <c r="C53" s="279">
        <v>8400000</v>
      </c>
      <c r="D53" s="302">
        <v>8050000</v>
      </c>
      <c r="E53" s="279">
        <v>11000000</v>
      </c>
      <c r="F53" s="280">
        <f t="shared" si="30"/>
        <v>27450000</v>
      </c>
      <c r="G53" s="279">
        <v>10550000</v>
      </c>
      <c r="H53" s="279">
        <v>14950000</v>
      </c>
      <c r="I53" s="281">
        <v>11650000</v>
      </c>
      <c r="J53" s="280">
        <f t="shared" si="31"/>
        <v>37150000</v>
      </c>
      <c r="K53" s="281">
        <v>12150000</v>
      </c>
      <c r="L53" s="282">
        <v>9900000</v>
      </c>
      <c r="M53" s="281">
        <v>10700000</v>
      </c>
      <c r="N53" s="280">
        <f t="shared" si="32"/>
        <v>32750000</v>
      </c>
      <c r="O53" s="281">
        <v>11300000</v>
      </c>
      <c r="P53" s="282">
        <v>11500000</v>
      </c>
      <c r="Q53" s="281">
        <f>'[6]operações 2016_ Valores'!N53</f>
        <v>14600000</v>
      </c>
      <c r="R53" s="405">
        <f t="shared" si="27"/>
        <v>37400000</v>
      </c>
      <c r="S53" s="299">
        <f t="shared" si="33"/>
        <v>134750000</v>
      </c>
      <c r="T53" s="285">
        <f t="shared" si="34"/>
        <v>5500</v>
      </c>
      <c r="U53" s="307">
        <f>+S53-'[6]operações 2016_ Valores'!O53</f>
        <v>0</v>
      </c>
    </row>
    <row r="54" spans="1:21" x14ac:dyDescent="0.2">
      <c r="A54" s="278" t="s">
        <v>174</v>
      </c>
      <c r="B54" s="278" t="s">
        <v>165</v>
      </c>
      <c r="C54" s="279">
        <v>1100000</v>
      </c>
      <c r="D54" s="302">
        <v>1700000</v>
      </c>
      <c r="E54" s="279">
        <v>2000000</v>
      </c>
      <c r="F54" s="280">
        <f>SUM(C54:E54)</f>
        <v>4800000</v>
      </c>
      <c r="G54" s="279">
        <v>1550000</v>
      </c>
      <c r="H54" s="279">
        <v>1250000</v>
      </c>
      <c r="I54" s="281">
        <v>750000</v>
      </c>
      <c r="J54" s="280">
        <f>SUM(G54:I54)</f>
        <v>3550000</v>
      </c>
      <c r="K54" s="281">
        <v>1400000</v>
      </c>
      <c r="L54" s="282">
        <v>1800000</v>
      </c>
      <c r="M54" s="281">
        <v>2500000</v>
      </c>
      <c r="N54" s="280">
        <f>SUM(K54:M54)</f>
        <v>5700000</v>
      </c>
      <c r="O54" s="281">
        <v>1950000</v>
      </c>
      <c r="P54" s="282">
        <v>2400000</v>
      </c>
      <c r="Q54" s="281">
        <f>'[6]operações 2016_ Valores'!N54</f>
        <v>3450000</v>
      </c>
      <c r="R54" s="405">
        <f t="shared" si="27"/>
        <v>7800000</v>
      </c>
      <c r="S54" s="299">
        <f t="shared" si="33"/>
        <v>21850000</v>
      </c>
      <c r="T54" s="285">
        <f t="shared" si="34"/>
        <v>891.83673469387759</v>
      </c>
      <c r="U54" s="307">
        <f>+S54-'[6]operações 2016_ Valores'!O54</f>
        <v>0</v>
      </c>
    </row>
    <row r="55" spans="1:21" x14ac:dyDescent="0.2">
      <c r="A55" s="278" t="s">
        <v>174</v>
      </c>
      <c r="B55" s="278" t="s">
        <v>167</v>
      </c>
      <c r="C55" s="279">
        <v>1200000</v>
      </c>
      <c r="D55" s="302">
        <v>1300000</v>
      </c>
      <c r="E55" s="279">
        <v>2550000</v>
      </c>
      <c r="F55" s="280">
        <f t="shared" si="30"/>
        <v>5050000</v>
      </c>
      <c r="G55" s="279">
        <v>1050000</v>
      </c>
      <c r="H55" s="279">
        <v>1450000</v>
      </c>
      <c r="I55" s="281">
        <v>1500000</v>
      </c>
      <c r="J55" s="280">
        <f t="shared" si="31"/>
        <v>4000000</v>
      </c>
      <c r="K55" s="281">
        <v>2100000</v>
      </c>
      <c r="L55" s="282">
        <v>1400000</v>
      </c>
      <c r="M55" s="281">
        <v>3000000</v>
      </c>
      <c r="N55" s="280">
        <f t="shared" si="32"/>
        <v>6500000</v>
      </c>
      <c r="O55" s="281">
        <v>2800000</v>
      </c>
      <c r="P55" s="282">
        <v>3350000</v>
      </c>
      <c r="Q55" s="281">
        <f>'[6]operações 2016_ Valores'!N55</f>
        <v>2600000</v>
      </c>
      <c r="R55" s="405">
        <f t="shared" si="27"/>
        <v>8750000</v>
      </c>
      <c r="S55" s="299">
        <f t="shared" si="33"/>
        <v>24300000</v>
      </c>
      <c r="T55" s="285">
        <f t="shared" si="34"/>
        <v>991.83673469387759</v>
      </c>
      <c r="U55" s="307">
        <f>+S55-'[6]operações 2016_ Valores'!O55</f>
        <v>0</v>
      </c>
    </row>
    <row r="56" spans="1:21" x14ac:dyDescent="0.2">
      <c r="A56" s="278" t="s">
        <v>174</v>
      </c>
      <c r="B56" s="278" t="s">
        <v>169</v>
      </c>
      <c r="C56" s="279">
        <v>9750000</v>
      </c>
      <c r="D56" s="302">
        <v>5600000</v>
      </c>
      <c r="E56" s="279">
        <v>9350000</v>
      </c>
      <c r="F56" s="280">
        <f t="shared" si="30"/>
        <v>24700000</v>
      </c>
      <c r="G56" s="279">
        <v>8500000</v>
      </c>
      <c r="H56" s="279">
        <v>6300000</v>
      </c>
      <c r="I56" s="281">
        <v>6250000</v>
      </c>
      <c r="J56" s="280">
        <f t="shared" si="31"/>
        <v>21050000</v>
      </c>
      <c r="K56" s="281">
        <v>9600000</v>
      </c>
      <c r="L56" s="282">
        <v>11350000</v>
      </c>
      <c r="M56" s="281">
        <v>6800000</v>
      </c>
      <c r="N56" s="280">
        <f t="shared" si="32"/>
        <v>27750000</v>
      </c>
      <c r="O56" s="281">
        <v>9100000</v>
      </c>
      <c r="P56" s="282">
        <v>7400000</v>
      </c>
      <c r="Q56" s="281">
        <f>'[6]operações 2016_ Valores'!N56</f>
        <v>8150000</v>
      </c>
      <c r="R56" s="405">
        <f t="shared" si="27"/>
        <v>24650000</v>
      </c>
      <c r="S56" s="299">
        <f t="shared" si="33"/>
        <v>98150000</v>
      </c>
      <c r="T56" s="285">
        <f t="shared" si="34"/>
        <v>4006.1224489795918</v>
      </c>
      <c r="U56" s="307">
        <f>+S56-'[6]operações 2016_ Valores'!O56</f>
        <v>0</v>
      </c>
    </row>
    <row r="57" spans="1:21" x14ac:dyDescent="0.2">
      <c r="A57" s="301" t="s">
        <v>188</v>
      </c>
      <c r="B57" s="288"/>
      <c r="C57" s="289">
        <f>SUM(C50:C56)</f>
        <v>318000000</v>
      </c>
      <c r="D57" s="289">
        <f>SUM(D50:D56)</f>
        <v>276200000</v>
      </c>
      <c r="E57" s="289">
        <f>SUM(E50:E56)</f>
        <v>393750000</v>
      </c>
      <c r="F57" s="280">
        <f t="shared" si="30"/>
        <v>987950000</v>
      </c>
      <c r="G57" s="289">
        <f>SUM(G50:G56)</f>
        <v>350100000</v>
      </c>
      <c r="H57" s="289">
        <f>SUM(H50:H56)</f>
        <v>436500000</v>
      </c>
      <c r="I57" s="289">
        <f>SUM(I50:I56)</f>
        <v>333950000</v>
      </c>
      <c r="J57" s="280">
        <f t="shared" si="31"/>
        <v>1120550000</v>
      </c>
      <c r="K57" s="289">
        <f>SUM(K50:K56)</f>
        <v>426050000</v>
      </c>
      <c r="L57" s="289">
        <f>SUM(L50:L56)</f>
        <v>397550000</v>
      </c>
      <c r="M57" s="289">
        <f>SUM(M50:M56)</f>
        <v>369400000</v>
      </c>
      <c r="N57" s="280">
        <f t="shared" si="32"/>
        <v>1193000000</v>
      </c>
      <c r="O57" s="289">
        <f>SUM(O50:O56)</f>
        <v>387300000</v>
      </c>
      <c r="P57" s="289">
        <f>SUM(P50:P56)</f>
        <v>381550000</v>
      </c>
      <c r="Q57" s="289">
        <f>'[6]operações 2016_ Valores'!N57</f>
        <v>497150000</v>
      </c>
      <c r="R57" s="405">
        <f t="shared" si="27"/>
        <v>1266000000</v>
      </c>
      <c r="S57" s="289">
        <f>SUM(S50:S56)</f>
        <v>4567500000</v>
      </c>
      <c r="T57" s="284">
        <f t="shared" si="34"/>
        <v>186428.57142857142</v>
      </c>
      <c r="U57" s="307">
        <f>+S57-'[6]operações 2016_ Valores'!O57</f>
        <v>0</v>
      </c>
    </row>
    <row r="58" spans="1:21" x14ac:dyDescent="0.2">
      <c r="A58" s="290"/>
      <c r="B58" s="290"/>
      <c r="C58" s="300"/>
      <c r="D58" s="303"/>
      <c r="E58" s="300"/>
      <c r="F58" s="280">
        <f>SUM(C58:E58)</f>
        <v>0</v>
      </c>
      <c r="G58" s="300"/>
      <c r="H58" s="300"/>
      <c r="I58" s="300"/>
      <c r="J58" s="280">
        <f>SUM(G58:I58)</f>
        <v>0</v>
      </c>
      <c r="K58" s="300"/>
      <c r="L58" s="303"/>
      <c r="M58" s="300"/>
      <c r="N58" s="280">
        <f>SUM(K58:M58)</f>
        <v>0</v>
      </c>
      <c r="O58" s="303"/>
      <c r="P58" s="303"/>
      <c r="Q58" s="300">
        <f>'[6]operações 2016_ Valores'!N58</f>
        <v>0</v>
      </c>
      <c r="R58" s="300"/>
      <c r="S58" s="304"/>
      <c r="T58" s="293"/>
      <c r="U58" s="307">
        <f>+S58-'[6]operações 2016_ Valores'!O58</f>
        <v>0</v>
      </c>
    </row>
    <row r="59" spans="1:21" x14ac:dyDescent="0.2">
      <c r="A59" s="278" t="s">
        <v>178</v>
      </c>
      <c r="B59" s="278" t="s">
        <v>158</v>
      </c>
      <c r="C59" s="279">
        <v>2770118809</v>
      </c>
      <c r="D59" s="279">
        <v>3236775494</v>
      </c>
      <c r="E59" s="279">
        <v>3802675713</v>
      </c>
      <c r="F59" s="280">
        <f t="shared" ref="F59:F66" si="35">SUM(C59:E59)</f>
        <v>9809570016</v>
      </c>
      <c r="G59" s="279">
        <v>3761839334</v>
      </c>
      <c r="H59" s="279">
        <v>3940414834</v>
      </c>
      <c r="I59" s="281">
        <v>3867124324</v>
      </c>
      <c r="J59" s="280">
        <f t="shared" ref="J59:J66" si="36">SUM(G59:I59)</f>
        <v>11569378492</v>
      </c>
      <c r="K59" s="281">
        <v>4528411719</v>
      </c>
      <c r="L59" s="282">
        <v>4404507134</v>
      </c>
      <c r="M59" s="279">
        <v>3888110295</v>
      </c>
      <c r="N59" s="280">
        <f t="shared" ref="N59:N66" si="37">SUM(K59:M59)</f>
        <v>12821029148</v>
      </c>
      <c r="O59" s="281">
        <v>4223364141</v>
      </c>
      <c r="P59" s="282">
        <v>4351602111</v>
      </c>
      <c r="Q59" s="281">
        <f>'[6]operações 2016_ Valores'!N59</f>
        <v>9088432161</v>
      </c>
      <c r="R59" s="405">
        <f t="shared" si="27"/>
        <v>17663398413</v>
      </c>
      <c r="S59" s="299">
        <f>C59+D59+E59+G59+H59+I59+K59+L59+M59+O59+P59+Q59</f>
        <v>51863376069</v>
      </c>
      <c r="T59" s="285">
        <f>S59/24500</f>
        <v>2116872.492612245</v>
      </c>
      <c r="U59" s="307">
        <f>+S59-'[6]operações 2016_ Valores'!O59</f>
        <v>0</v>
      </c>
    </row>
    <row r="60" spans="1:21" x14ac:dyDescent="0.2">
      <c r="A60" s="278" t="s">
        <v>178</v>
      </c>
      <c r="B60" s="278" t="s">
        <v>159</v>
      </c>
      <c r="C60" s="279">
        <v>130966273</v>
      </c>
      <c r="D60" s="279">
        <v>74460267</v>
      </c>
      <c r="E60" s="279">
        <v>103100352</v>
      </c>
      <c r="F60" s="280">
        <f t="shared" si="35"/>
        <v>308526892</v>
      </c>
      <c r="G60" s="279">
        <v>62131625</v>
      </c>
      <c r="H60" s="279">
        <v>157024164</v>
      </c>
      <c r="I60" s="281">
        <v>102179326</v>
      </c>
      <c r="J60" s="280">
        <f t="shared" si="36"/>
        <v>321335115</v>
      </c>
      <c r="K60" s="281">
        <v>114889511</v>
      </c>
      <c r="L60" s="282">
        <v>186586375</v>
      </c>
      <c r="M60" s="279">
        <v>111728808</v>
      </c>
      <c r="N60" s="280">
        <f t="shared" si="37"/>
        <v>413204694</v>
      </c>
      <c r="O60" s="281">
        <v>134281078</v>
      </c>
      <c r="P60" s="282">
        <v>102786620</v>
      </c>
      <c r="Q60" s="281">
        <f>'[6]operações 2016_ Valores'!N60</f>
        <v>143137409</v>
      </c>
      <c r="R60" s="405">
        <f t="shared" si="27"/>
        <v>380205107</v>
      </c>
      <c r="S60" s="299">
        <f t="shared" ref="S60:S65" si="38">C60+D60+E60+G60+H60+I60+K60+L60+M60+O60+P60+Q60</f>
        <v>1423271808</v>
      </c>
      <c r="T60" s="285">
        <f t="shared" ref="T60:T66" si="39">S60/24500</f>
        <v>58092.726857142858</v>
      </c>
      <c r="U60" s="307">
        <f>+S60-'[6]operações 2016_ Valores'!O60</f>
        <v>0</v>
      </c>
    </row>
    <row r="61" spans="1:21" x14ac:dyDescent="0.2">
      <c r="A61" s="278" t="s">
        <v>178</v>
      </c>
      <c r="B61" s="278" t="s">
        <v>161</v>
      </c>
      <c r="C61" s="279">
        <v>58812525</v>
      </c>
      <c r="D61" s="279">
        <v>38917535</v>
      </c>
      <c r="E61" s="279">
        <v>64911189</v>
      </c>
      <c r="F61" s="280">
        <f t="shared" si="35"/>
        <v>162641249</v>
      </c>
      <c r="G61" s="279">
        <v>55787667</v>
      </c>
      <c r="H61" s="279">
        <v>103242584</v>
      </c>
      <c r="I61" s="281">
        <v>37666100</v>
      </c>
      <c r="J61" s="280">
        <f t="shared" si="36"/>
        <v>196696351</v>
      </c>
      <c r="K61" s="281">
        <v>22660360</v>
      </c>
      <c r="L61" s="282">
        <v>0</v>
      </c>
      <c r="M61" s="279">
        <v>0</v>
      </c>
      <c r="N61" s="280">
        <f t="shared" si="37"/>
        <v>22660360</v>
      </c>
      <c r="O61" s="281">
        <v>0</v>
      </c>
      <c r="P61" s="282">
        <v>0</v>
      </c>
      <c r="Q61" s="281">
        <f>'[6]operações 2016_ Valores'!N61</f>
        <v>0</v>
      </c>
      <c r="R61" s="405">
        <f t="shared" si="27"/>
        <v>0</v>
      </c>
      <c r="S61" s="299">
        <f t="shared" si="38"/>
        <v>381997960</v>
      </c>
      <c r="T61" s="285">
        <f t="shared" si="39"/>
        <v>15591.753469387755</v>
      </c>
      <c r="U61" s="307">
        <f>+S61-'[6]operações 2016_ Valores'!O61</f>
        <v>0</v>
      </c>
    </row>
    <row r="62" spans="1:21" x14ac:dyDescent="0.2">
      <c r="A62" s="278" t="s">
        <v>178</v>
      </c>
      <c r="B62" s="278" t="s">
        <v>163</v>
      </c>
      <c r="C62" s="279">
        <v>24668865</v>
      </c>
      <c r="D62" s="279">
        <v>21430480</v>
      </c>
      <c r="E62" s="279">
        <v>29695135</v>
      </c>
      <c r="F62" s="280">
        <f t="shared" si="35"/>
        <v>75794480</v>
      </c>
      <c r="G62" s="279">
        <v>34586760</v>
      </c>
      <c r="H62" s="279">
        <v>42421304</v>
      </c>
      <c r="I62" s="281">
        <v>38804525</v>
      </c>
      <c r="J62" s="280">
        <f t="shared" si="36"/>
        <v>115812589</v>
      </c>
      <c r="K62" s="281">
        <v>34438300</v>
      </c>
      <c r="L62" s="282">
        <v>33177325</v>
      </c>
      <c r="M62" s="279">
        <v>41293715</v>
      </c>
      <c r="N62" s="280">
        <f t="shared" si="37"/>
        <v>108909340</v>
      </c>
      <c r="O62" s="281">
        <v>29174795</v>
      </c>
      <c r="P62" s="282">
        <v>78673725</v>
      </c>
      <c r="Q62" s="281">
        <f>'[6]operações 2016_ Valores'!N62</f>
        <v>81690222</v>
      </c>
      <c r="R62" s="405">
        <f t="shared" si="27"/>
        <v>189538742</v>
      </c>
      <c r="S62" s="299">
        <f t="shared" si="38"/>
        <v>490055151</v>
      </c>
      <c r="T62" s="285">
        <f t="shared" si="39"/>
        <v>20002.251061224491</v>
      </c>
      <c r="U62" s="307">
        <f>+S62-'[6]operações 2016_ Valores'!O62</f>
        <v>0</v>
      </c>
    </row>
    <row r="63" spans="1:21" x14ac:dyDescent="0.2">
      <c r="A63" s="278" t="s">
        <v>178</v>
      </c>
      <c r="B63" s="278" t="s">
        <v>165</v>
      </c>
      <c r="C63" s="279">
        <v>40612510</v>
      </c>
      <c r="D63" s="279">
        <v>16430504</v>
      </c>
      <c r="E63" s="279">
        <v>21447040</v>
      </c>
      <c r="F63" s="280">
        <f>SUM(C63:E63)</f>
        <v>78490054</v>
      </c>
      <c r="G63" s="279">
        <v>10954100</v>
      </c>
      <c r="H63" s="279">
        <v>45795690</v>
      </c>
      <c r="I63" s="281">
        <v>15834150</v>
      </c>
      <c r="J63" s="280">
        <f>SUM(G63:I63)</f>
        <v>72583940</v>
      </c>
      <c r="K63" s="281">
        <v>43377100</v>
      </c>
      <c r="L63" s="282">
        <v>54613005</v>
      </c>
      <c r="M63" s="279">
        <v>60109510</v>
      </c>
      <c r="N63" s="280">
        <f>SUM(K63:M63)</f>
        <v>158099615</v>
      </c>
      <c r="O63" s="281">
        <v>65130720</v>
      </c>
      <c r="P63" s="282">
        <v>81265359</v>
      </c>
      <c r="Q63" s="281">
        <f>'[6]operações 2016_ Valores'!N63</f>
        <v>101816460</v>
      </c>
      <c r="R63" s="405">
        <f t="shared" si="27"/>
        <v>248212539</v>
      </c>
      <c r="S63" s="299">
        <f t="shared" si="38"/>
        <v>557386148</v>
      </c>
      <c r="T63" s="285">
        <f t="shared" si="39"/>
        <v>22750.455020408164</v>
      </c>
      <c r="U63" s="307">
        <f>+S63-'[6]operações 2016_ Valores'!O63</f>
        <v>0</v>
      </c>
    </row>
    <row r="64" spans="1:21" x14ac:dyDescent="0.2">
      <c r="A64" s="278" t="s">
        <v>178</v>
      </c>
      <c r="B64" s="278" t="s">
        <v>167</v>
      </c>
      <c r="C64" s="279">
        <v>14214600</v>
      </c>
      <c r="D64" s="279">
        <v>27109150</v>
      </c>
      <c r="E64" s="279">
        <v>30462125</v>
      </c>
      <c r="F64" s="280">
        <f t="shared" si="35"/>
        <v>71785875</v>
      </c>
      <c r="G64" s="279">
        <v>26465250</v>
      </c>
      <c r="H64" s="279">
        <v>2612000</v>
      </c>
      <c r="I64" s="281">
        <v>8188000</v>
      </c>
      <c r="J64" s="280">
        <f t="shared" si="36"/>
        <v>37265250</v>
      </c>
      <c r="K64" s="281">
        <v>14890550</v>
      </c>
      <c r="L64" s="282">
        <v>14448215</v>
      </c>
      <c r="M64" s="279">
        <v>9692675</v>
      </c>
      <c r="N64" s="280">
        <f t="shared" si="37"/>
        <v>39031440</v>
      </c>
      <c r="O64" s="281">
        <v>11727705</v>
      </c>
      <c r="P64" s="282">
        <v>12685885</v>
      </c>
      <c r="Q64" s="281">
        <f>'[6]operações 2016_ Valores'!N64</f>
        <v>43084935</v>
      </c>
      <c r="R64" s="405">
        <f t="shared" si="27"/>
        <v>67498525</v>
      </c>
      <c r="S64" s="299">
        <f t="shared" si="38"/>
        <v>215581090</v>
      </c>
      <c r="T64" s="285">
        <f t="shared" si="39"/>
        <v>8799.2281632653066</v>
      </c>
      <c r="U64" s="307">
        <f>+S64-'[6]operações 2016_ Valores'!O64</f>
        <v>0</v>
      </c>
    </row>
    <row r="65" spans="1:21" x14ac:dyDescent="0.2">
      <c r="A65" s="278" t="s">
        <v>178</v>
      </c>
      <c r="B65" s="278" t="s">
        <v>169</v>
      </c>
      <c r="C65" s="279">
        <v>93856949</v>
      </c>
      <c r="D65" s="279">
        <v>68870590</v>
      </c>
      <c r="E65" s="279">
        <v>47913455</v>
      </c>
      <c r="F65" s="280">
        <f t="shared" si="35"/>
        <v>210640994</v>
      </c>
      <c r="G65" s="279">
        <v>136207889</v>
      </c>
      <c r="H65" s="279">
        <v>154376141</v>
      </c>
      <c r="I65" s="281">
        <v>161124533</v>
      </c>
      <c r="J65" s="280">
        <f t="shared" si="36"/>
        <v>451708563</v>
      </c>
      <c r="K65" s="281">
        <v>195887970</v>
      </c>
      <c r="L65" s="282">
        <v>163171495</v>
      </c>
      <c r="M65" s="279">
        <v>197607144</v>
      </c>
      <c r="N65" s="280">
        <f t="shared" si="37"/>
        <v>556666609</v>
      </c>
      <c r="O65" s="281">
        <v>170160399</v>
      </c>
      <c r="P65" s="282">
        <v>212595393</v>
      </c>
      <c r="Q65" s="281">
        <f>'[6]operações 2016_ Valores'!N65</f>
        <v>422524602</v>
      </c>
      <c r="R65" s="405">
        <f t="shared" si="27"/>
        <v>805280394</v>
      </c>
      <c r="S65" s="299">
        <f t="shared" si="38"/>
        <v>2024296560</v>
      </c>
      <c r="T65" s="285">
        <f t="shared" si="39"/>
        <v>82624.349387755108</v>
      </c>
      <c r="U65" s="307">
        <f>+S65-'[6]operações 2016_ Valores'!O65</f>
        <v>0</v>
      </c>
    </row>
    <row r="66" spans="1:21" x14ac:dyDescent="0.2">
      <c r="A66" s="301" t="s">
        <v>188</v>
      </c>
      <c r="B66" s="288"/>
      <c r="C66" s="289">
        <f>SUM(C59:C65)</f>
        <v>3133250531</v>
      </c>
      <c r="D66" s="289">
        <f>SUM(D59:D65)</f>
        <v>3483994020</v>
      </c>
      <c r="E66" s="289">
        <f>SUM(E59:E65)</f>
        <v>4100205009</v>
      </c>
      <c r="F66" s="280">
        <f t="shared" si="35"/>
        <v>10717449560</v>
      </c>
      <c r="G66" s="289">
        <f>SUM(G59:G65)</f>
        <v>4087972625</v>
      </c>
      <c r="H66" s="289">
        <f>SUM(H59:H65)</f>
        <v>4445886717</v>
      </c>
      <c r="I66" s="289">
        <f>SUM(I59:I65)</f>
        <v>4230920958</v>
      </c>
      <c r="J66" s="280">
        <f t="shared" si="36"/>
        <v>12764780300</v>
      </c>
      <c r="K66" s="289">
        <f>SUM(K59:K65)</f>
        <v>4954555510</v>
      </c>
      <c r="L66" s="289">
        <f>SUM(L59:L65)</f>
        <v>4856503549</v>
      </c>
      <c r="M66" s="289">
        <f>SUM(M59:M65)</f>
        <v>4308542147</v>
      </c>
      <c r="N66" s="280">
        <f t="shared" si="37"/>
        <v>14119601206</v>
      </c>
      <c r="O66" s="289">
        <f>SUM(O59:O65)</f>
        <v>4633838838</v>
      </c>
      <c r="P66" s="289">
        <f>SUM(P59:P65)</f>
        <v>4839609093</v>
      </c>
      <c r="Q66" s="289">
        <f>'[6]operações 2016_ Valores'!N66</f>
        <v>9880685789</v>
      </c>
      <c r="R66" s="405">
        <f t="shared" si="27"/>
        <v>19354133720</v>
      </c>
      <c r="S66" s="289">
        <f>SUM(S59:S65)</f>
        <v>56955964786</v>
      </c>
      <c r="T66" s="284">
        <f t="shared" si="39"/>
        <v>2324733.2565714284</v>
      </c>
      <c r="U66" s="307">
        <f>+S66-'[6]operações 2016_ Valores'!O66</f>
        <v>0</v>
      </c>
    </row>
    <row r="67" spans="1:21" x14ac:dyDescent="0.2">
      <c r="C67" s="303"/>
      <c r="D67" s="303"/>
      <c r="E67" s="303"/>
      <c r="F67" s="280">
        <f>SUM(C67:E67)</f>
        <v>0</v>
      </c>
      <c r="G67" s="303"/>
      <c r="H67" s="303"/>
      <c r="I67" s="300"/>
      <c r="J67" s="280">
        <f>SUM(G67:I67)</f>
        <v>0</v>
      </c>
      <c r="K67" s="300"/>
      <c r="L67" s="303"/>
      <c r="M67" s="300"/>
      <c r="N67" s="280">
        <f>SUM(K67:M67)</f>
        <v>0</v>
      </c>
      <c r="O67" s="303"/>
      <c r="P67" s="303"/>
      <c r="Q67" s="300">
        <f>'[6]operações 2016_ Valores'!N67</f>
        <v>0</v>
      </c>
      <c r="R67" s="300"/>
      <c r="S67" s="304"/>
      <c r="T67" s="293"/>
      <c r="U67" s="307"/>
    </row>
    <row r="68" spans="1:21" x14ac:dyDescent="0.2">
      <c r="A68" s="278" t="s">
        <v>162</v>
      </c>
      <c r="B68" s="278" t="s">
        <v>158</v>
      </c>
      <c r="C68" s="279">
        <v>204232500</v>
      </c>
      <c r="D68" s="279">
        <v>239779289</v>
      </c>
      <c r="E68" s="279">
        <v>293862664</v>
      </c>
      <c r="F68" s="280">
        <f>SUM(C68:E68)</f>
        <v>737874453</v>
      </c>
      <c r="G68" s="279">
        <v>239327714</v>
      </c>
      <c r="H68" s="279">
        <v>297576750</v>
      </c>
      <c r="I68" s="281">
        <v>305794164</v>
      </c>
      <c r="J68" s="280">
        <f>SUM(G68:I68)</f>
        <v>842698628</v>
      </c>
      <c r="K68" s="281">
        <v>175256752</v>
      </c>
      <c r="L68" s="282">
        <v>285145596</v>
      </c>
      <c r="M68" s="281">
        <v>198465728</v>
      </c>
      <c r="N68" s="280">
        <f>SUM(K68:M68)</f>
        <v>658868076</v>
      </c>
      <c r="O68" s="281">
        <v>143708500</v>
      </c>
      <c r="P68" s="282">
        <v>252389900</v>
      </c>
      <c r="Q68" s="281">
        <f>'[6]operações 2016_ Valores'!N68</f>
        <v>264918000</v>
      </c>
      <c r="R68" s="405">
        <f t="shared" si="27"/>
        <v>661016400</v>
      </c>
      <c r="S68" s="299">
        <f>C68+D68+E68+G68+H68+I68+K68+L68+M68+O68+P68+Q68</f>
        <v>2900457557</v>
      </c>
      <c r="T68" s="285">
        <f>S68/24500</f>
        <v>118386.02273469388</v>
      </c>
      <c r="U68" s="307">
        <f>+S68-'[6]operações 2016_ Valores'!O68</f>
        <v>0</v>
      </c>
    </row>
    <row r="69" spans="1:21" x14ac:dyDescent="0.2">
      <c r="A69" s="278" t="s">
        <v>162</v>
      </c>
      <c r="B69" s="278" t="s">
        <v>159</v>
      </c>
      <c r="C69" s="279">
        <v>0</v>
      </c>
      <c r="D69" s="279">
        <v>0</v>
      </c>
      <c r="E69" s="279">
        <v>9500000</v>
      </c>
      <c r="F69" s="280">
        <f t="shared" ref="F69:F75" si="40">SUM(C69:E69)</f>
        <v>9500000</v>
      </c>
      <c r="G69" s="279">
        <v>7509868</v>
      </c>
      <c r="H69" s="302">
        <v>15040000</v>
      </c>
      <c r="I69" s="281">
        <v>4000000</v>
      </c>
      <c r="J69" s="280">
        <f t="shared" ref="J69:J75" si="41">SUM(G69:I69)</f>
        <v>26549868</v>
      </c>
      <c r="K69" s="281">
        <v>90000</v>
      </c>
      <c r="L69" s="282">
        <v>3050000</v>
      </c>
      <c r="M69" s="279">
        <v>0</v>
      </c>
      <c r="N69" s="280">
        <f t="shared" ref="N69:N75" si="42">SUM(K69:M69)</f>
        <v>3140000</v>
      </c>
      <c r="O69" s="281">
        <v>540000</v>
      </c>
      <c r="P69" s="282">
        <v>120000</v>
      </c>
      <c r="Q69" s="281">
        <f>'[6]operações 2016_ Valores'!N69</f>
        <v>1040000</v>
      </c>
      <c r="R69" s="405">
        <f t="shared" si="27"/>
        <v>1700000</v>
      </c>
      <c r="S69" s="299">
        <f t="shared" ref="S69:S74" si="43">C69+D69+E69+G69+H69+I69+K69+L69+M69+O69+P69+Q69</f>
        <v>40889868</v>
      </c>
      <c r="T69" s="285">
        <f t="shared" ref="T69:T75" si="44">S69/24500</f>
        <v>1668.9742040816327</v>
      </c>
      <c r="U69" s="307">
        <f>+S69-'[6]operações 2016_ Valores'!O69</f>
        <v>0</v>
      </c>
    </row>
    <row r="70" spans="1:21" x14ac:dyDescent="0.2">
      <c r="A70" s="278" t="s">
        <v>162</v>
      </c>
      <c r="B70" s="278" t="s">
        <v>161</v>
      </c>
      <c r="C70" s="279">
        <v>7058000</v>
      </c>
      <c r="D70" s="279">
        <v>4500000</v>
      </c>
      <c r="E70" s="279">
        <v>6573000</v>
      </c>
      <c r="F70" s="280">
        <f t="shared" si="40"/>
        <v>18131000</v>
      </c>
      <c r="G70" s="279">
        <v>6300000</v>
      </c>
      <c r="H70" s="302">
        <v>0</v>
      </c>
      <c r="I70" s="281">
        <v>0</v>
      </c>
      <c r="J70" s="280">
        <f t="shared" si="41"/>
        <v>6300000</v>
      </c>
      <c r="K70" s="281">
        <v>4000000</v>
      </c>
      <c r="L70" s="282">
        <v>0</v>
      </c>
      <c r="M70" s="281">
        <v>0</v>
      </c>
      <c r="N70" s="280">
        <f t="shared" si="42"/>
        <v>4000000</v>
      </c>
      <c r="O70" s="281">
        <v>0</v>
      </c>
      <c r="P70" s="282">
        <v>0</v>
      </c>
      <c r="Q70" s="279">
        <f>'[6]operações 2016_ Valores'!N70</f>
        <v>0</v>
      </c>
      <c r="R70" s="405">
        <f t="shared" si="27"/>
        <v>0</v>
      </c>
      <c r="S70" s="299">
        <f t="shared" si="43"/>
        <v>28431000</v>
      </c>
      <c r="T70" s="285">
        <f t="shared" si="44"/>
        <v>1160.4489795918366</v>
      </c>
      <c r="U70" s="307">
        <f>+S70-'[6]operações 2016_ Valores'!O70</f>
        <v>0</v>
      </c>
    </row>
    <row r="71" spans="1:21" x14ac:dyDescent="0.2">
      <c r="A71" s="278" t="s">
        <v>162</v>
      </c>
      <c r="B71" s="278" t="s">
        <v>163</v>
      </c>
      <c r="C71" s="279">
        <v>0</v>
      </c>
      <c r="D71" s="279">
        <v>0</v>
      </c>
      <c r="E71" s="279">
        <v>0</v>
      </c>
      <c r="F71" s="280">
        <f t="shared" si="40"/>
        <v>0</v>
      </c>
      <c r="G71" s="279">
        <v>0</v>
      </c>
      <c r="H71" s="302">
        <v>0</v>
      </c>
      <c r="I71" s="281">
        <v>0</v>
      </c>
      <c r="J71" s="280">
        <f t="shared" si="41"/>
        <v>0</v>
      </c>
      <c r="K71" s="279">
        <v>0</v>
      </c>
      <c r="L71" s="302">
        <v>0</v>
      </c>
      <c r="M71" s="279">
        <v>0</v>
      </c>
      <c r="N71" s="280">
        <f t="shared" si="42"/>
        <v>0</v>
      </c>
      <c r="O71" s="302">
        <v>0</v>
      </c>
      <c r="P71" s="302">
        <v>0</v>
      </c>
      <c r="Q71" s="279">
        <f>'[6]operações 2016_ Valores'!N71</f>
        <v>0</v>
      </c>
      <c r="R71" s="405">
        <f t="shared" si="27"/>
        <v>0</v>
      </c>
      <c r="S71" s="299">
        <f t="shared" si="43"/>
        <v>0</v>
      </c>
      <c r="T71" s="285">
        <f t="shared" si="44"/>
        <v>0</v>
      </c>
      <c r="U71" s="307">
        <f>+S71-'[6]operações 2016_ Valores'!O71</f>
        <v>0</v>
      </c>
    </row>
    <row r="72" spans="1:21" x14ac:dyDescent="0.2">
      <c r="A72" s="278" t="s">
        <v>162</v>
      </c>
      <c r="B72" s="278" t="s">
        <v>165</v>
      </c>
      <c r="C72" s="279">
        <v>0</v>
      </c>
      <c r="D72" s="279">
        <v>0</v>
      </c>
      <c r="E72" s="279">
        <v>0</v>
      </c>
      <c r="F72" s="280">
        <f t="shared" si="40"/>
        <v>0</v>
      </c>
      <c r="G72" s="279">
        <v>0</v>
      </c>
      <c r="H72" s="302">
        <v>0</v>
      </c>
      <c r="I72" s="281">
        <v>0</v>
      </c>
      <c r="J72" s="280">
        <f t="shared" si="41"/>
        <v>0</v>
      </c>
      <c r="K72" s="279">
        <v>0</v>
      </c>
      <c r="L72" s="302">
        <v>0</v>
      </c>
      <c r="M72" s="279">
        <v>0</v>
      </c>
      <c r="N72" s="280">
        <f t="shared" si="42"/>
        <v>0</v>
      </c>
      <c r="O72" s="302">
        <v>0</v>
      </c>
      <c r="P72" s="302">
        <v>0</v>
      </c>
      <c r="Q72" s="279">
        <f>'[6]operações 2016_ Valores'!N72</f>
        <v>0</v>
      </c>
      <c r="R72" s="405">
        <f t="shared" si="27"/>
        <v>0</v>
      </c>
      <c r="S72" s="299">
        <f t="shared" si="43"/>
        <v>0</v>
      </c>
      <c r="T72" s="285">
        <f t="shared" si="44"/>
        <v>0</v>
      </c>
      <c r="U72" s="307">
        <f>+S72-'[6]operações 2016_ Valores'!O72</f>
        <v>0</v>
      </c>
    </row>
    <row r="73" spans="1:21" x14ac:dyDescent="0.2">
      <c r="A73" s="278" t="s">
        <v>162</v>
      </c>
      <c r="B73" s="278" t="s">
        <v>167</v>
      </c>
      <c r="C73" s="302">
        <v>66000</v>
      </c>
      <c r="D73" s="302">
        <v>0</v>
      </c>
      <c r="E73" s="302">
        <v>0</v>
      </c>
      <c r="F73" s="280">
        <f t="shared" si="40"/>
        <v>66000</v>
      </c>
      <c r="G73" s="279">
        <v>0</v>
      </c>
      <c r="H73" s="302">
        <v>0</v>
      </c>
      <c r="I73" s="279">
        <v>0</v>
      </c>
      <c r="J73" s="280">
        <f t="shared" si="41"/>
        <v>0</v>
      </c>
      <c r="K73" s="279">
        <v>0</v>
      </c>
      <c r="L73" s="302">
        <v>0</v>
      </c>
      <c r="M73" s="279">
        <v>0</v>
      </c>
      <c r="N73" s="280">
        <f t="shared" si="42"/>
        <v>0</v>
      </c>
      <c r="O73" s="302">
        <v>0</v>
      </c>
      <c r="P73" s="302">
        <v>0</v>
      </c>
      <c r="Q73" s="279">
        <f>'[6]operações 2016_ Valores'!N73</f>
        <v>0</v>
      </c>
      <c r="R73" s="405">
        <f t="shared" si="27"/>
        <v>0</v>
      </c>
      <c r="S73" s="299">
        <f t="shared" si="43"/>
        <v>66000</v>
      </c>
      <c r="T73" s="285">
        <f t="shared" si="44"/>
        <v>2.693877551020408</v>
      </c>
      <c r="U73" s="307">
        <f>+S73-'[6]operações 2016_ Valores'!O73</f>
        <v>0</v>
      </c>
    </row>
    <row r="74" spans="1:21" x14ac:dyDescent="0.2">
      <c r="A74" s="305" t="s">
        <v>162</v>
      </c>
      <c r="B74" s="278" t="s">
        <v>169</v>
      </c>
      <c r="C74" s="302">
        <v>0</v>
      </c>
      <c r="D74" s="302">
        <v>0</v>
      </c>
      <c r="E74" s="302">
        <v>0</v>
      </c>
      <c r="F74" s="280">
        <f t="shared" si="40"/>
        <v>0</v>
      </c>
      <c r="G74" s="302">
        <v>0</v>
      </c>
      <c r="H74" s="302">
        <v>0</v>
      </c>
      <c r="I74" s="302">
        <v>0</v>
      </c>
      <c r="J74" s="280">
        <f t="shared" si="41"/>
        <v>0</v>
      </c>
      <c r="K74" s="281">
        <v>0</v>
      </c>
      <c r="L74" s="282">
        <v>0</v>
      </c>
      <c r="M74" s="281">
        <v>0</v>
      </c>
      <c r="N74" s="280">
        <f t="shared" si="42"/>
        <v>0</v>
      </c>
      <c r="O74" s="302">
        <v>3572500</v>
      </c>
      <c r="P74" s="302">
        <v>13945000</v>
      </c>
      <c r="Q74" s="279">
        <f>'[6]operações 2016_ Valores'!N74</f>
        <v>1500000</v>
      </c>
      <c r="R74" s="405">
        <f t="shared" si="27"/>
        <v>19017500</v>
      </c>
      <c r="S74" s="299">
        <f t="shared" si="43"/>
        <v>19017500</v>
      </c>
      <c r="T74" s="285">
        <f t="shared" si="44"/>
        <v>776.22448979591832</v>
      </c>
      <c r="U74" s="307">
        <f>+S74-'[6]operações 2016_ Valores'!O74</f>
        <v>0</v>
      </c>
    </row>
    <row r="75" spans="1:21" x14ac:dyDescent="0.2">
      <c r="A75" s="301" t="s">
        <v>188</v>
      </c>
      <c r="B75" s="301"/>
      <c r="C75" s="284">
        <f>SUM(C68:C74)</f>
        <v>211356500</v>
      </c>
      <c r="D75" s="284">
        <f t="shared" ref="D75:I75" si="45">SUM(D68:D74)</f>
        <v>244279289</v>
      </c>
      <c r="E75" s="284">
        <f t="shared" si="45"/>
        <v>309935664</v>
      </c>
      <c r="F75" s="280">
        <f t="shared" si="40"/>
        <v>765571453</v>
      </c>
      <c r="G75" s="284">
        <f t="shared" si="45"/>
        <v>253137582</v>
      </c>
      <c r="H75" s="284">
        <f t="shared" si="45"/>
        <v>312616750</v>
      </c>
      <c r="I75" s="284">
        <f t="shared" si="45"/>
        <v>309794164</v>
      </c>
      <c r="J75" s="280">
        <f t="shared" si="41"/>
        <v>875548496</v>
      </c>
      <c r="K75" s="284">
        <f>SUM(K68:K74)</f>
        <v>179346752</v>
      </c>
      <c r="L75" s="284">
        <f>SUM(L68:L74)</f>
        <v>288195596</v>
      </c>
      <c r="M75" s="284">
        <f>SUM(M68:M74)</f>
        <v>198465728</v>
      </c>
      <c r="N75" s="280">
        <f t="shared" si="42"/>
        <v>666008076</v>
      </c>
      <c r="O75" s="284">
        <f>SUM(O68:O74)</f>
        <v>147821000</v>
      </c>
      <c r="P75" s="284">
        <f>SUM(P68:P74)</f>
        <v>266454900</v>
      </c>
      <c r="Q75" s="284">
        <f>'[6]operações 2016_ Valores'!N75</f>
        <v>267458000</v>
      </c>
      <c r="R75" s="405">
        <f t="shared" si="27"/>
        <v>681733900</v>
      </c>
      <c r="S75" s="284">
        <f>SUM(S68:S74)</f>
        <v>2988861925</v>
      </c>
      <c r="T75" s="284">
        <f t="shared" si="44"/>
        <v>121994.36428571428</v>
      </c>
      <c r="U75" s="307">
        <f>+S75-'[6]operações 2016_ Valores'!O75</f>
        <v>0</v>
      </c>
    </row>
    <row r="80" spans="1:21" x14ac:dyDescent="0.2">
      <c r="M80" s="306"/>
      <c r="O80" s="306"/>
    </row>
    <row r="81" spans="7:15" x14ac:dyDescent="0.2">
      <c r="G81" s="307">
        <f>E66-E28</f>
        <v>0</v>
      </c>
      <c r="M81" s="306"/>
      <c r="O81" s="306"/>
    </row>
    <row r="82" spans="7:15" x14ac:dyDescent="0.2">
      <c r="M82" s="306"/>
      <c r="O82" s="306"/>
    </row>
  </sheetData>
  <conditionalFormatting sqref="U4:U75">
    <cfRule type="cellIs" dxfId="0" priority="1" operator="greater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32" orientation="landscape" r:id="rId1"/>
  <ignoredErrors>
    <ignoredError sqref="Q48 Q57 Q66 Q75" formula="1"/>
  </ignoredErrors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7"/>
  <sheetViews>
    <sheetView topLeftCell="A10" workbookViewId="0">
      <selection activeCell="K31" sqref="K31"/>
    </sheetView>
  </sheetViews>
  <sheetFormatPr defaultRowHeight="15" x14ac:dyDescent="0.25"/>
  <cols>
    <col min="1" max="1" width="3.85546875" style="34" customWidth="1"/>
    <col min="2" max="2" width="29.42578125" style="34" customWidth="1"/>
    <col min="3" max="6" width="0" style="34" hidden="1" customWidth="1"/>
    <col min="7" max="7" width="15.28515625" style="34" customWidth="1"/>
    <col min="8" max="10" width="0" style="34" hidden="1" customWidth="1"/>
    <col min="11" max="11" width="19.140625" style="34" customWidth="1"/>
    <col min="12" max="14" width="0" style="34" hidden="1" customWidth="1"/>
    <col min="15" max="15" width="16.7109375" style="34" customWidth="1"/>
    <col min="16" max="16" width="17.42578125" style="34" customWidth="1"/>
    <col min="17" max="17" width="19" style="34" customWidth="1"/>
    <col min="18" max="18" width="21.28515625" style="34" customWidth="1"/>
    <col min="19" max="256" width="9.140625" style="34"/>
    <col min="257" max="257" width="3.85546875" style="34" customWidth="1"/>
    <col min="258" max="258" width="29.42578125" style="34" customWidth="1"/>
    <col min="259" max="262" width="0" style="34" hidden="1" customWidth="1"/>
    <col min="263" max="263" width="15.28515625" style="34" customWidth="1"/>
    <col min="264" max="266" width="0" style="34" hidden="1" customWidth="1"/>
    <col min="267" max="267" width="19.140625" style="34" customWidth="1"/>
    <col min="268" max="270" width="0" style="34" hidden="1" customWidth="1"/>
    <col min="271" max="271" width="16.7109375" style="34" customWidth="1"/>
    <col min="272" max="272" width="17.42578125" style="34" customWidth="1"/>
    <col min="273" max="273" width="19" style="34" customWidth="1"/>
    <col min="274" max="274" width="21.28515625" style="34" customWidth="1"/>
    <col min="275" max="512" width="9.140625" style="34"/>
    <col min="513" max="513" width="3.85546875" style="34" customWidth="1"/>
    <col min="514" max="514" width="29.42578125" style="34" customWidth="1"/>
    <col min="515" max="518" width="0" style="34" hidden="1" customWidth="1"/>
    <col min="519" max="519" width="15.28515625" style="34" customWidth="1"/>
    <col min="520" max="522" width="0" style="34" hidden="1" customWidth="1"/>
    <col min="523" max="523" width="19.140625" style="34" customWidth="1"/>
    <col min="524" max="526" width="0" style="34" hidden="1" customWidth="1"/>
    <col min="527" max="527" width="16.7109375" style="34" customWidth="1"/>
    <col min="528" max="528" width="17.42578125" style="34" customWidth="1"/>
    <col min="529" max="529" width="19" style="34" customWidth="1"/>
    <col min="530" max="530" width="21.28515625" style="34" customWidth="1"/>
    <col min="531" max="768" width="9.140625" style="34"/>
    <col min="769" max="769" width="3.85546875" style="34" customWidth="1"/>
    <col min="770" max="770" width="29.42578125" style="34" customWidth="1"/>
    <col min="771" max="774" width="0" style="34" hidden="1" customWidth="1"/>
    <col min="775" max="775" width="15.28515625" style="34" customWidth="1"/>
    <col min="776" max="778" width="0" style="34" hidden="1" customWidth="1"/>
    <col min="779" max="779" width="19.140625" style="34" customWidth="1"/>
    <col min="780" max="782" width="0" style="34" hidden="1" customWidth="1"/>
    <col min="783" max="783" width="16.7109375" style="34" customWidth="1"/>
    <col min="784" max="784" width="17.42578125" style="34" customWidth="1"/>
    <col min="785" max="785" width="19" style="34" customWidth="1"/>
    <col min="786" max="786" width="21.28515625" style="34" customWidth="1"/>
    <col min="787" max="1024" width="9.140625" style="34"/>
    <col min="1025" max="1025" width="3.85546875" style="34" customWidth="1"/>
    <col min="1026" max="1026" width="29.42578125" style="34" customWidth="1"/>
    <col min="1027" max="1030" width="0" style="34" hidden="1" customWidth="1"/>
    <col min="1031" max="1031" width="15.28515625" style="34" customWidth="1"/>
    <col min="1032" max="1034" width="0" style="34" hidden="1" customWidth="1"/>
    <col min="1035" max="1035" width="19.140625" style="34" customWidth="1"/>
    <col min="1036" max="1038" width="0" style="34" hidden="1" customWidth="1"/>
    <col min="1039" max="1039" width="16.7109375" style="34" customWidth="1"/>
    <col min="1040" max="1040" width="17.42578125" style="34" customWidth="1"/>
    <col min="1041" max="1041" width="19" style="34" customWidth="1"/>
    <col min="1042" max="1042" width="21.28515625" style="34" customWidth="1"/>
    <col min="1043" max="1280" width="9.140625" style="34"/>
    <col min="1281" max="1281" width="3.85546875" style="34" customWidth="1"/>
    <col min="1282" max="1282" width="29.42578125" style="34" customWidth="1"/>
    <col min="1283" max="1286" width="0" style="34" hidden="1" customWidth="1"/>
    <col min="1287" max="1287" width="15.28515625" style="34" customWidth="1"/>
    <col min="1288" max="1290" width="0" style="34" hidden="1" customWidth="1"/>
    <col min="1291" max="1291" width="19.140625" style="34" customWidth="1"/>
    <col min="1292" max="1294" width="0" style="34" hidden="1" customWidth="1"/>
    <col min="1295" max="1295" width="16.7109375" style="34" customWidth="1"/>
    <col min="1296" max="1296" width="17.42578125" style="34" customWidth="1"/>
    <col min="1297" max="1297" width="19" style="34" customWidth="1"/>
    <col min="1298" max="1298" width="21.28515625" style="34" customWidth="1"/>
    <col min="1299" max="1536" width="9.140625" style="34"/>
    <col min="1537" max="1537" width="3.85546875" style="34" customWidth="1"/>
    <col min="1538" max="1538" width="29.42578125" style="34" customWidth="1"/>
    <col min="1539" max="1542" width="0" style="34" hidden="1" customWidth="1"/>
    <col min="1543" max="1543" width="15.28515625" style="34" customWidth="1"/>
    <col min="1544" max="1546" width="0" style="34" hidden="1" customWidth="1"/>
    <col min="1547" max="1547" width="19.140625" style="34" customWidth="1"/>
    <col min="1548" max="1550" width="0" style="34" hidden="1" customWidth="1"/>
    <col min="1551" max="1551" width="16.7109375" style="34" customWidth="1"/>
    <col min="1552" max="1552" width="17.42578125" style="34" customWidth="1"/>
    <col min="1553" max="1553" width="19" style="34" customWidth="1"/>
    <col min="1554" max="1554" width="21.28515625" style="34" customWidth="1"/>
    <col min="1555" max="1792" width="9.140625" style="34"/>
    <col min="1793" max="1793" width="3.85546875" style="34" customWidth="1"/>
    <col min="1794" max="1794" width="29.42578125" style="34" customWidth="1"/>
    <col min="1795" max="1798" width="0" style="34" hidden="1" customWidth="1"/>
    <col min="1799" max="1799" width="15.28515625" style="34" customWidth="1"/>
    <col min="1800" max="1802" width="0" style="34" hidden="1" customWidth="1"/>
    <col min="1803" max="1803" width="19.140625" style="34" customWidth="1"/>
    <col min="1804" max="1806" width="0" style="34" hidden="1" customWidth="1"/>
    <col min="1807" max="1807" width="16.7109375" style="34" customWidth="1"/>
    <col min="1808" max="1808" width="17.42578125" style="34" customWidth="1"/>
    <col min="1809" max="1809" width="19" style="34" customWidth="1"/>
    <col min="1810" max="1810" width="21.28515625" style="34" customWidth="1"/>
    <col min="1811" max="2048" width="9.140625" style="34"/>
    <col min="2049" max="2049" width="3.85546875" style="34" customWidth="1"/>
    <col min="2050" max="2050" width="29.42578125" style="34" customWidth="1"/>
    <col min="2051" max="2054" width="0" style="34" hidden="1" customWidth="1"/>
    <col min="2055" max="2055" width="15.28515625" style="34" customWidth="1"/>
    <col min="2056" max="2058" width="0" style="34" hidden="1" customWidth="1"/>
    <col min="2059" max="2059" width="19.140625" style="34" customWidth="1"/>
    <col min="2060" max="2062" width="0" style="34" hidden="1" customWidth="1"/>
    <col min="2063" max="2063" width="16.7109375" style="34" customWidth="1"/>
    <col min="2064" max="2064" width="17.42578125" style="34" customWidth="1"/>
    <col min="2065" max="2065" width="19" style="34" customWidth="1"/>
    <col min="2066" max="2066" width="21.28515625" style="34" customWidth="1"/>
    <col min="2067" max="2304" width="9.140625" style="34"/>
    <col min="2305" max="2305" width="3.85546875" style="34" customWidth="1"/>
    <col min="2306" max="2306" width="29.42578125" style="34" customWidth="1"/>
    <col min="2307" max="2310" width="0" style="34" hidden="1" customWidth="1"/>
    <col min="2311" max="2311" width="15.28515625" style="34" customWidth="1"/>
    <col min="2312" max="2314" width="0" style="34" hidden="1" customWidth="1"/>
    <col min="2315" max="2315" width="19.140625" style="34" customWidth="1"/>
    <col min="2316" max="2318" width="0" style="34" hidden="1" customWidth="1"/>
    <col min="2319" max="2319" width="16.7109375" style="34" customWidth="1"/>
    <col min="2320" max="2320" width="17.42578125" style="34" customWidth="1"/>
    <col min="2321" max="2321" width="19" style="34" customWidth="1"/>
    <col min="2322" max="2322" width="21.28515625" style="34" customWidth="1"/>
    <col min="2323" max="2560" width="9.140625" style="34"/>
    <col min="2561" max="2561" width="3.85546875" style="34" customWidth="1"/>
    <col min="2562" max="2562" width="29.42578125" style="34" customWidth="1"/>
    <col min="2563" max="2566" width="0" style="34" hidden="1" customWidth="1"/>
    <col min="2567" max="2567" width="15.28515625" style="34" customWidth="1"/>
    <col min="2568" max="2570" width="0" style="34" hidden="1" customWidth="1"/>
    <col min="2571" max="2571" width="19.140625" style="34" customWidth="1"/>
    <col min="2572" max="2574" width="0" style="34" hidden="1" customWidth="1"/>
    <col min="2575" max="2575" width="16.7109375" style="34" customWidth="1"/>
    <col min="2576" max="2576" width="17.42578125" style="34" customWidth="1"/>
    <col min="2577" max="2577" width="19" style="34" customWidth="1"/>
    <col min="2578" max="2578" width="21.28515625" style="34" customWidth="1"/>
    <col min="2579" max="2816" width="9.140625" style="34"/>
    <col min="2817" max="2817" width="3.85546875" style="34" customWidth="1"/>
    <col min="2818" max="2818" width="29.42578125" style="34" customWidth="1"/>
    <col min="2819" max="2822" width="0" style="34" hidden="1" customWidth="1"/>
    <col min="2823" max="2823" width="15.28515625" style="34" customWidth="1"/>
    <col min="2824" max="2826" width="0" style="34" hidden="1" customWidth="1"/>
    <col min="2827" max="2827" width="19.140625" style="34" customWidth="1"/>
    <col min="2828" max="2830" width="0" style="34" hidden="1" customWidth="1"/>
    <col min="2831" max="2831" width="16.7109375" style="34" customWidth="1"/>
    <col min="2832" max="2832" width="17.42578125" style="34" customWidth="1"/>
    <col min="2833" max="2833" width="19" style="34" customWidth="1"/>
    <col min="2834" max="2834" width="21.28515625" style="34" customWidth="1"/>
    <col min="2835" max="3072" width="9.140625" style="34"/>
    <col min="3073" max="3073" width="3.85546875" style="34" customWidth="1"/>
    <col min="3074" max="3074" width="29.42578125" style="34" customWidth="1"/>
    <col min="3075" max="3078" width="0" style="34" hidden="1" customWidth="1"/>
    <col min="3079" max="3079" width="15.28515625" style="34" customWidth="1"/>
    <col min="3080" max="3082" width="0" style="34" hidden="1" customWidth="1"/>
    <col min="3083" max="3083" width="19.140625" style="34" customWidth="1"/>
    <col min="3084" max="3086" width="0" style="34" hidden="1" customWidth="1"/>
    <col min="3087" max="3087" width="16.7109375" style="34" customWidth="1"/>
    <col min="3088" max="3088" width="17.42578125" style="34" customWidth="1"/>
    <col min="3089" max="3089" width="19" style="34" customWidth="1"/>
    <col min="3090" max="3090" width="21.28515625" style="34" customWidth="1"/>
    <col min="3091" max="3328" width="9.140625" style="34"/>
    <col min="3329" max="3329" width="3.85546875" style="34" customWidth="1"/>
    <col min="3330" max="3330" width="29.42578125" style="34" customWidth="1"/>
    <col min="3331" max="3334" width="0" style="34" hidden="1" customWidth="1"/>
    <col min="3335" max="3335" width="15.28515625" style="34" customWidth="1"/>
    <col min="3336" max="3338" width="0" style="34" hidden="1" customWidth="1"/>
    <col min="3339" max="3339" width="19.140625" style="34" customWidth="1"/>
    <col min="3340" max="3342" width="0" style="34" hidden="1" customWidth="1"/>
    <col min="3343" max="3343" width="16.7109375" style="34" customWidth="1"/>
    <col min="3344" max="3344" width="17.42578125" style="34" customWidth="1"/>
    <col min="3345" max="3345" width="19" style="34" customWidth="1"/>
    <col min="3346" max="3346" width="21.28515625" style="34" customWidth="1"/>
    <col min="3347" max="3584" width="9.140625" style="34"/>
    <col min="3585" max="3585" width="3.85546875" style="34" customWidth="1"/>
    <col min="3586" max="3586" width="29.42578125" style="34" customWidth="1"/>
    <col min="3587" max="3590" width="0" style="34" hidden="1" customWidth="1"/>
    <col min="3591" max="3591" width="15.28515625" style="34" customWidth="1"/>
    <col min="3592" max="3594" width="0" style="34" hidden="1" customWidth="1"/>
    <col min="3595" max="3595" width="19.140625" style="34" customWidth="1"/>
    <col min="3596" max="3598" width="0" style="34" hidden="1" customWidth="1"/>
    <col min="3599" max="3599" width="16.7109375" style="34" customWidth="1"/>
    <col min="3600" max="3600" width="17.42578125" style="34" customWidth="1"/>
    <col min="3601" max="3601" width="19" style="34" customWidth="1"/>
    <col min="3602" max="3602" width="21.28515625" style="34" customWidth="1"/>
    <col min="3603" max="3840" width="9.140625" style="34"/>
    <col min="3841" max="3841" width="3.85546875" style="34" customWidth="1"/>
    <col min="3842" max="3842" width="29.42578125" style="34" customWidth="1"/>
    <col min="3843" max="3846" width="0" style="34" hidden="1" customWidth="1"/>
    <col min="3847" max="3847" width="15.28515625" style="34" customWidth="1"/>
    <col min="3848" max="3850" width="0" style="34" hidden="1" customWidth="1"/>
    <col min="3851" max="3851" width="19.140625" style="34" customWidth="1"/>
    <col min="3852" max="3854" width="0" style="34" hidden="1" customWidth="1"/>
    <col min="3855" max="3855" width="16.7109375" style="34" customWidth="1"/>
    <col min="3856" max="3856" width="17.42578125" style="34" customWidth="1"/>
    <col min="3857" max="3857" width="19" style="34" customWidth="1"/>
    <col min="3858" max="3858" width="21.28515625" style="34" customWidth="1"/>
    <col min="3859" max="4096" width="9.140625" style="34"/>
    <col min="4097" max="4097" width="3.85546875" style="34" customWidth="1"/>
    <col min="4098" max="4098" width="29.42578125" style="34" customWidth="1"/>
    <col min="4099" max="4102" width="0" style="34" hidden="1" customWidth="1"/>
    <col min="4103" max="4103" width="15.28515625" style="34" customWidth="1"/>
    <col min="4104" max="4106" width="0" style="34" hidden="1" customWidth="1"/>
    <col min="4107" max="4107" width="19.140625" style="34" customWidth="1"/>
    <col min="4108" max="4110" width="0" style="34" hidden="1" customWidth="1"/>
    <col min="4111" max="4111" width="16.7109375" style="34" customWidth="1"/>
    <col min="4112" max="4112" width="17.42578125" style="34" customWidth="1"/>
    <col min="4113" max="4113" width="19" style="34" customWidth="1"/>
    <col min="4114" max="4114" width="21.28515625" style="34" customWidth="1"/>
    <col min="4115" max="4352" width="9.140625" style="34"/>
    <col min="4353" max="4353" width="3.85546875" style="34" customWidth="1"/>
    <col min="4354" max="4354" width="29.42578125" style="34" customWidth="1"/>
    <col min="4355" max="4358" width="0" style="34" hidden="1" customWidth="1"/>
    <col min="4359" max="4359" width="15.28515625" style="34" customWidth="1"/>
    <col min="4360" max="4362" width="0" style="34" hidden="1" customWidth="1"/>
    <col min="4363" max="4363" width="19.140625" style="34" customWidth="1"/>
    <col min="4364" max="4366" width="0" style="34" hidden="1" customWidth="1"/>
    <col min="4367" max="4367" width="16.7109375" style="34" customWidth="1"/>
    <col min="4368" max="4368" width="17.42578125" style="34" customWidth="1"/>
    <col min="4369" max="4369" width="19" style="34" customWidth="1"/>
    <col min="4370" max="4370" width="21.28515625" style="34" customWidth="1"/>
    <col min="4371" max="4608" width="9.140625" style="34"/>
    <col min="4609" max="4609" width="3.85546875" style="34" customWidth="1"/>
    <col min="4610" max="4610" width="29.42578125" style="34" customWidth="1"/>
    <col min="4611" max="4614" width="0" style="34" hidden="1" customWidth="1"/>
    <col min="4615" max="4615" width="15.28515625" style="34" customWidth="1"/>
    <col min="4616" max="4618" width="0" style="34" hidden="1" customWidth="1"/>
    <col min="4619" max="4619" width="19.140625" style="34" customWidth="1"/>
    <col min="4620" max="4622" width="0" style="34" hidden="1" customWidth="1"/>
    <col min="4623" max="4623" width="16.7109375" style="34" customWidth="1"/>
    <col min="4624" max="4624" width="17.42578125" style="34" customWidth="1"/>
    <col min="4625" max="4625" width="19" style="34" customWidth="1"/>
    <col min="4626" max="4626" width="21.28515625" style="34" customWidth="1"/>
    <col min="4627" max="4864" width="9.140625" style="34"/>
    <col min="4865" max="4865" width="3.85546875" style="34" customWidth="1"/>
    <col min="4866" max="4866" width="29.42578125" style="34" customWidth="1"/>
    <col min="4867" max="4870" width="0" style="34" hidden="1" customWidth="1"/>
    <col min="4871" max="4871" width="15.28515625" style="34" customWidth="1"/>
    <col min="4872" max="4874" width="0" style="34" hidden="1" customWidth="1"/>
    <col min="4875" max="4875" width="19.140625" style="34" customWidth="1"/>
    <col min="4876" max="4878" width="0" style="34" hidden="1" customWidth="1"/>
    <col min="4879" max="4879" width="16.7109375" style="34" customWidth="1"/>
    <col min="4880" max="4880" width="17.42578125" style="34" customWidth="1"/>
    <col min="4881" max="4881" width="19" style="34" customWidth="1"/>
    <col min="4882" max="4882" width="21.28515625" style="34" customWidth="1"/>
    <col min="4883" max="5120" width="9.140625" style="34"/>
    <col min="5121" max="5121" width="3.85546875" style="34" customWidth="1"/>
    <col min="5122" max="5122" width="29.42578125" style="34" customWidth="1"/>
    <col min="5123" max="5126" width="0" style="34" hidden="1" customWidth="1"/>
    <col min="5127" max="5127" width="15.28515625" style="34" customWidth="1"/>
    <col min="5128" max="5130" width="0" style="34" hidden="1" customWidth="1"/>
    <col min="5131" max="5131" width="19.140625" style="34" customWidth="1"/>
    <col min="5132" max="5134" width="0" style="34" hidden="1" customWidth="1"/>
    <col min="5135" max="5135" width="16.7109375" style="34" customWidth="1"/>
    <col min="5136" max="5136" width="17.42578125" style="34" customWidth="1"/>
    <col min="5137" max="5137" width="19" style="34" customWidth="1"/>
    <col min="5138" max="5138" width="21.28515625" style="34" customWidth="1"/>
    <col min="5139" max="5376" width="9.140625" style="34"/>
    <col min="5377" max="5377" width="3.85546875" style="34" customWidth="1"/>
    <col min="5378" max="5378" width="29.42578125" style="34" customWidth="1"/>
    <col min="5379" max="5382" width="0" style="34" hidden="1" customWidth="1"/>
    <col min="5383" max="5383" width="15.28515625" style="34" customWidth="1"/>
    <col min="5384" max="5386" width="0" style="34" hidden="1" customWidth="1"/>
    <col min="5387" max="5387" width="19.140625" style="34" customWidth="1"/>
    <col min="5388" max="5390" width="0" style="34" hidden="1" customWidth="1"/>
    <col min="5391" max="5391" width="16.7109375" style="34" customWidth="1"/>
    <col min="5392" max="5392" width="17.42578125" style="34" customWidth="1"/>
    <col min="5393" max="5393" width="19" style="34" customWidth="1"/>
    <col min="5394" max="5394" width="21.28515625" style="34" customWidth="1"/>
    <col min="5395" max="5632" width="9.140625" style="34"/>
    <col min="5633" max="5633" width="3.85546875" style="34" customWidth="1"/>
    <col min="5634" max="5634" width="29.42578125" style="34" customWidth="1"/>
    <col min="5635" max="5638" width="0" style="34" hidden="1" customWidth="1"/>
    <col min="5639" max="5639" width="15.28515625" style="34" customWidth="1"/>
    <col min="5640" max="5642" width="0" style="34" hidden="1" customWidth="1"/>
    <col min="5643" max="5643" width="19.140625" style="34" customWidth="1"/>
    <col min="5644" max="5646" width="0" style="34" hidden="1" customWidth="1"/>
    <col min="5647" max="5647" width="16.7109375" style="34" customWidth="1"/>
    <col min="5648" max="5648" width="17.42578125" style="34" customWidth="1"/>
    <col min="5649" max="5649" width="19" style="34" customWidth="1"/>
    <col min="5650" max="5650" width="21.28515625" style="34" customWidth="1"/>
    <col min="5651" max="5888" width="9.140625" style="34"/>
    <col min="5889" max="5889" width="3.85546875" style="34" customWidth="1"/>
    <col min="5890" max="5890" width="29.42578125" style="34" customWidth="1"/>
    <col min="5891" max="5894" width="0" style="34" hidden="1" customWidth="1"/>
    <col min="5895" max="5895" width="15.28515625" style="34" customWidth="1"/>
    <col min="5896" max="5898" width="0" style="34" hidden="1" customWidth="1"/>
    <col min="5899" max="5899" width="19.140625" style="34" customWidth="1"/>
    <col min="5900" max="5902" width="0" style="34" hidden="1" customWidth="1"/>
    <col min="5903" max="5903" width="16.7109375" style="34" customWidth="1"/>
    <col min="5904" max="5904" width="17.42578125" style="34" customWidth="1"/>
    <col min="5905" max="5905" width="19" style="34" customWidth="1"/>
    <col min="5906" max="5906" width="21.28515625" style="34" customWidth="1"/>
    <col min="5907" max="6144" width="9.140625" style="34"/>
    <col min="6145" max="6145" width="3.85546875" style="34" customWidth="1"/>
    <col min="6146" max="6146" width="29.42578125" style="34" customWidth="1"/>
    <col min="6147" max="6150" width="0" style="34" hidden="1" customWidth="1"/>
    <col min="6151" max="6151" width="15.28515625" style="34" customWidth="1"/>
    <col min="6152" max="6154" width="0" style="34" hidden="1" customWidth="1"/>
    <col min="6155" max="6155" width="19.140625" style="34" customWidth="1"/>
    <col min="6156" max="6158" width="0" style="34" hidden="1" customWidth="1"/>
    <col min="6159" max="6159" width="16.7109375" style="34" customWidth="1"/>
    <col min="6160" max="6160" width="17.42578125" style="34" customWidth="1"/>
    <col min="6161" max="6161" width="19" style="34" customWidth="1"/>
    <col min="6162" max="6162" width="21.28515625" style="34" customWidth="1"/>
    <col min="6163" max="6400" width="9.140625" style="34"/>
    <col min="6401" max="6401" width="3.85546875" style="34" customWidth="1"/>
    <col min="6402" max="6402" width="29.42578125" style="34" customWidth="1"/>
    <col min="6403" max="6406" width="0" style="34" hidden="1" customWidth="1"/>
    <col min="6407" max="6407" width="15.28515625" style="34" customWidth="1"/>
    <col min="6408" max="6410" width="0" style="34" hidden="1" customWidth="1"/>
    <col min="6411" max="6411" width="19.140625" style="34" customWidth="1"/>
    <col min="6412" max="6414" width="0" style="34" hidden="1" customWidth="1"/>
    <col min="6415" max="6415" width="16.7109375" style="34" customWidth="1"/>
    <col min="6416" max="6416" width="17.42578125" style="34" customWidth="1"/>
    <col min="6417" max="6417" width="19" style="34" customWidth="1"/>
    <col min="6418" max="6418" width="21.28515625" style="34" customWidth="1"/>
    <col min="6419" max="6656" width="9.140625" style="34"/>
    <col min="6657" max="6657" width="3.85546875" style="34" customWidth="1"/>
    <col min="6658" max="6658" width="29.42578125" style="34" customWidth="1"/>
    <col min="6659" max="6662" width="0" style="34" hidden="1" customWidth="1"/>
    <col min="6663" max="6663" width="15.28515625" style="34" customWidth="1"/>
    <col min="6664" max="6666" width="0" style="34" hidden="1" customWidth="1"/>
    <col min="6667" max="6667" width="19.140625" style="34" customWidth="1"/>
    <col min="6668" max="6670" width="0" style="34" hidden="1" customWidth="1"/>
    <col min="6671" max="6671" width="16.7109375" style="34" customWidth="1"/>
    <col min="6672" max="6672" width="17.42578125" style="34" customWidth="1"/>
    <col min="6673" max="6673" width="19" style="34" customWidth="1"/>
    <col min="6674" max="6674" width="21.28515625" style="34" customWidth="1"/>
    <col min="6675" max="6912" width="9.140625" style="34"/>
    <col min="6913" max="6913" width="3.85546875" style="34" customWidth="1"/>
    <col min="6914" max="6914" width="29.42578125" style="34" customWidth="1"/>
    <col min="6915" max="6918" width="0" style="34" hidden="1" customWidth="1"/>
    <col min="6919" max="6919" width="15.28515625" style="34" customWidth="1"/>
    <col min="6920" max="6922" width="0" style="34" hidden="1" customWidth="1"/>
    <col min="6923" max="6923" width="19.140625" style="34" customWidth="1"/>
    <col min="6924" max="6926" width="0" style="34" hidden="1" customWidth="1"/>
    <col min="6927" max="6927" width="16.7109375" style="34" customWidth="1"/>
    <col min="6928" max="6928" width="17.42578125" style="34" customWidth="1"/>
    <col min="6929" max="6929" width="19" style="34" customWidth="1"/>
    <col min="6930" max="6930" width="21.28515625" style="34" customWidth="1"/>
    <col min="6931" max="7168" width="9.140625" style="34"/>
    <col min="7169" max="7169" width="3.85546875" style="34" customWidth="1"/>
    <col min="7170" max="7170" width="29.42578125" style="34" customWidth="1"/>
    <col min="7171" max="7174" width="0" style="34" hidden="1" customWidth="1"/>
    <col min="7175" max="7175" width="15.28515625" style="34" customWidth="1"/>
    <col min="7176" max="7178" width="0" style="34" hidden="1" customWidth="1"/>
    <col min="7179" max="7179" width="19.140625" style="34" customWidth="1"/>
    <col min="7180" max="7182" width="0" style="34" hidden="1" customWidth="1"/>
    <col min="7183" max="7183" width="16.7109375" style="34" customWidth="1"/>
    <col min="7184" max="7184" width="17.42578125" style="34" customWidth="1"/>
    <col min="7185" max="7185" width="19" style="34" customWidth="1"/>
    <col min="7186" max="7186" width="21.28515625" style="34" customWidth="1"/>
    <col min="7187" max="7424" width="9.140625" style="34"/>
    <col min="7425" max="7425" width="3.85546875" style="34" customWidth="1"/>
    <col min="7426" max="7426" width="29.42578125" style="34" customWidth="1"/>
    <col min="7427" max="7430" width="0" style="34" hidden="1" customWidth="1"/>
    <col min="7431" max="7431" width="15.28515625" style="34" customWidth="1"/>
    <col min="7432" max="7434" width="0" style="34" hidden="1" customWidth="1"/>
    <col min="7435" max="7435" width="19.140625" style="34" customWidth="1"/>
    <col min="7436" max="7438" width="0" style="34" hidden="1" customWidth="1"/>
    <col min="7439" max="7439" width="16.7109375" style="34" customWidth="1"/>
    <col min="7440" max="7440" width="17.42578125" style="34" customWidth="1"/>
    <col min="7441" max="7441" width="19" style="34" customWidth="1"/>
    <col min="7442" max="7442" width="21.28515625" style="34" customWidth="1"/>
    <col min="7443" max="7680" width="9.140625" style="34"/>
    <col min="7681" max="7681" width="3.85546875" style="34" customWidth="1"/>
    <col min="7682" max="7682" width="29.42578125" style="34" customWidth="1"/>
    <col min="7683" max="7686" width="0" style="34" hidden="1" customWidth="1"/>
    <col min="7687" max="7687" width="15.28515625" style="34" customWidth="1"/>
    <col min="7688" max="7690" width="0" style="34" hidden="1" customWidth="1"/>
    <col min="7691" max="7691" width="19.140625" style="34" customWidth="1"/>
    <col min="7692" max="7694" width="0" style="34" hidden="1" customWidth="1"/>
    <col min="7695" max="7695" width="16.7109375" style="34" customWidth="1"/>
    <col min="7696" max="7696" width="17.42578125" style="34" customWidth="1"/>
    <col min="7697" max="7697" width="19" style="34" customWidth="1"/>
    <col min="7698" max="7698" width="21.28515625" style="34" customWidth="1"/>
    <col min="7699" max="7936" width="9.140625" style="34"/>
    <col min="7937" max="7937" width="3.85546875" style="34" customWidth="1"/>
    <col min="7938" max="7938" width="29.42578125" style="34" customWidth="1"/>
    <col min="7939" max="7942" width="0" style="34" hidden="1" customWidth="1"/>
    <col min="7943" max="7943" width="15.28515625" style="34" customWidth="1"/>
    <col min="7944" max="7946" width="0" style="34" hidden="1" customWidth="1"/>
    <col min="7947" max="7947" width="19.140625" style="34" customWidth="1"/>
    <col min="7948" max="7950" width="0" style="34" hidden="1" customWidth="1"/>
    <col min="7951" max="7951" width="16.7109375" style="34" customWidth="1"/>
    <col min="7952" max="7952" width="17.42578125" style="34" customWidth="1"/>
    <col min="7953" max="7953" width="19" style="34" customWidth="1"/>
    <col min="7954" max="7954" width="21.28515625" style="34" customWidth="1"/>
    <col min="7955" max="8192" width="9.140625" style="34"/>
    <col min="8193" max="8193" width="3.85546875" style="34" customWidth="1"/>
    <col min="8194" max="8194" width="29.42578125" style="34" customWidth="1"/>
    <col min="8195" max="8198" width="0" style="34" hidden="1" customWidth="1"/>
    <col min="8199" max="8199" width="15.28515625" style="34" customWidth="1"/>
    <col min="8200" max="8202" width="0" style="34" hidden="1" customWidth="1"/>
    <col min="8203" max="8203" width="19.140625" style="34" customWidth="1"/>
    <col min="8204" max="8206" width="0" style="34" hidden="1" customWidth="1"/>
    <col min="8207" max="8207" width="16.7109375" style="34" customWidth="1"/>
    <col min="8208" max="8208" width="17.42578125" style="34" customWidth="1"/>
    <col min="8209" max="8209" width="19" style="34" customWidth="1"/>
    <col min="8210" max="8210" width="21.28515625" style="34" customWidth="1"/>
    <col min="8211" max="8448" width="9.140625" style="34"/>
    <col min="8449" max="8449" width="3.85546875" style="34" customWidth="1"/>
    <col min="8450" max="8450" width="29.42578125" style="34" customWidth="1"/>
    <col min="8451" max="8454" width="0" style="34" hidden="1" customWidth="1"/>
    <col min="8455" max="8455" width="15.28515625" style="34" customWidth="1"/>
    <col min="8456" max="8458" width="0" style="34" hidden="1" customWidth="1"/>
    <col min="8459" max="8459" width="19.140625" style="34" customWidth="1"/>
    <col min="8460" max="8462" width="0" style="34" hidden="1" customWidth="1"/>
    <col min="8463" max="8463" width="16.7109375" style="34" customWidth="1"/>
    <col min="8464" max="8464" width="17.42578125" style="34" customWidth="1"/>
    <col min="8465" max="8465" width="19" style="34" customWidth="1"/>
    <col min="8466" max="8466" width="21.28515625" style="34" customWidth="1"/>
    <col min="8467" max="8704" width="9.140625" style="34"/>
    <col min="8705" max="8705" width="3.85546875" style="34" customWidth="1"/>
    <col min="8706" max="8706" width="29.42578125" style="34" customWidth="1"/>
    <col min="8707" max="8710" width="0" style="34" hidden="1" customWidth="1"/>
    <col min="8711" max="8711" width="15.28515625" style="34" customWidth="1"/>
    <col min="8712" max="8714" width="0" style="34" hidden="1" customWidth="1"/>
    <col min="8715" max="8715" width="19.140625" style="34" customWidth="1"/>
    <col min="8716" max="8718" width="0" style="34" hidden="1" customWidth="1"/>
    <col min="8719" max="8719" width="16.7109375" style="34" customWidth="1"/>
    <col min="8720" max="8720" width="17.42578125" style="34" customWidth="1"/>
    <col min="8721" max="8721" width="19" style="34" customWidth="1"/>
    <col min="8722" max="8722" width="21.28515625" style="34" customWidth="1"/>
    <col min="8723" max="8960" width="9.140625" style="34"/>
    <col min="8961" max="8961" width="3.85546875" style="34" customWidth="1"/>
    <col min="8962" max="8962" width="29.42578125" style="34" customWidth="1"/>
    <col min="8963" max="8966" width="0" style="34" hidden="1" customWidth="1"/>
    <col min="8967" max="8967" width="15.28515625" style="34" customWidth="1"/>
    <col min="8968" max="8970" width="0" style="34" hidden="1" customWidth="1"/>
    <col min="8971" max="8971" width="19.140625" style="34" customWidth="1"/>
    <col min="8972" max="8974" width="0" style="34" hidden="1" customWidth="1"/>
    <col min="8975" max="8975" width="16.7109375" style="34" customWidth="1"/>
    <col min="8976" max="8976" width="17.42578125" style="34" customWidth="1"/>
    <col min="8977" max="8977" width="19" style="34" customWidth="1"/>
    <col min="8978" max="8978" width="21.28515625" style="34" customWidth="1"/>
    <col min="8979" max="9216" width="9.140625" style="34"/>
    <col min="9217" max="9217" width="3.85546875" style="34" customWidth="1"/>
    <col min="9218" max="9218" width="29.42578125" style="34" customWidth="1"/>
    <col min="9219" max="9222" width="0" style="34" hidden="1" customWidth="1"/>
    <col min="9223" max="9223" width="15.28515625" style="34" customWidth="1"/>
    <col min="9224" max="9226" width="0" style="34" hidden="1" customWidth="1"/>
    <col min="9227" max="9227" width="19.140625" style="34" customWidth="1"/>
    <col min="9228" max="9230" width="0" style="34" hidden="1" customWidth="1"/>
    <col min="9231" max="9231" width="16.7109375" style="34" customWidth="1"/>
    <col min="9232" max="9232" width="17.42578125" style="34" customWidth="1"/>
    <col min="9233" max="9233" width="19" style="34" customWidth="1"/>
    <col min="9234" max="9234" width="21.28515625" style="34" customWidth="1"/>
    <col min="9235" max="9472" width="9.140625" style="34"/>
    <col min="9473" max="9473" width="3.85546875" style="34" customWidth="1"/>
    <col min="9474" max="9474" width="29.42578125" style="34" customWidth="1"/>
    <col min="9475" max="9478" width="0" style="34" hidden="1" customWidth="1"/>
    <col min="9479" max="9479" width="15.28515625" style="34" customWidth="1"/>
    <col min="9480" max="9482" width="0" style="34" hidden="1" customWidth="1"/>
    <col min="9483" max="9483" width="19.140625" style="34" customWidth="1"/>
    <col min="9484" max="9486" width="0" style="34" hidden="1" customWidth="1"/>
    <col min="9487" max="9487" width="16.7109375" style="34" customWidth="1"/>
    <col min="9488" max="9488" width="17.42578125" style="34" customWidth="1"/>
    <col min="9489" max="9489" width="19" style="34" customWidth="1"/>
    <col min="9490" max="9490" width="21.28515625" style="34" customWidth="1"/>
    <col min="9491" max="9728" width="9.140625" style="34"/>
    <col min="9729" max="9729" width="3.85546875" style="34" customWidth="1"/>
    <col min="9730" max="9730" width="29.42578125" style="34" customWidth="1"/>
    <col min="9731" max="9734" width="0" style="34" hidden="1" customWidth="1"/>
    <col min="9735" max="9735" width="15.28515625" style="34" customWidth="1"/>
    <col min="9736" max="9738" width="0" style="34" hidden="1" customWidth="1"/>
    <col min="9739" max="9739" width="19.140625" style="34" customWidth="1"/>
    <col min="9740" max="9742" width="0" style="34" hidden="1" customWidth="1"/>
    <col min="9743" max="9743" width="16.7109375" style="34" customWidth="1"/>
    <col min="9744" max="9744" width="17.42578125" style="34" customWidth="1"/>
    <col min="9745" max="9745" width="19" style="34" customWidth="1"/>
    <col min="9746" max="9746" width="21.28515625" style="34" customWidth="1"/>
    <col min="9747" max="9984" width="9.140625" style="34"/>
    <col min="9985" max="9985" width="3.85546875" style="34" customWidth="1"/>
    <col min="9986" max="9986" width="29.42578125" style="34" customWidth="1"/>
    <col min="9987" max="9990" width="0" style="34" hidden="1" customWidth="1"/>
    <col min="9991" max="9991" width="15.28515625" style="34" customWidth="1"/>
    <col min="9992" max="9994" width="0" style="34" hidden="1" customWidth="1"/>
    <col min="9995" max="9995" width="19.140625" style="34" customWidth="1"/>
    <col min="9996" max="9998" width="0" style="34" hidden="1" customWidth="1"/>
    <col min="9999" max="9999" width="16.7109375" style="34" customWidth="1"/>
    <col min="10000" max="10000" width="17.42578125" style="34" customWidth="1"/>
    <col min="10001" max="10001" width="19" style="34" customWidth="1"/>
    <col min="10002" max="10002" width="21.28515625" style="34" customWidth="1"/>
    <col min="10003" max="10240" width="9.140625" style="34"/>
    <col min="10241" max="10241" width="3.85546875" style="34" customWidth="1"/>
    <col min="10242" max="10242" width="29.42578125" style="34" customWidth="1"/>
    <col min="10243" max="10246" width="0" style="34" hidden="1" customWidth="1"/>
    <col min="10247" max="10247" width="15.28515625" style="34" customWidth="1"/>
    <col min="10248" max="10250" width="0" style="34" hidden="1" customWidth="1"/>
    <col min="10251" max="10251" width="19.140625" style="34" customWidth="1"/>
    <col min="10252" max="10254" width="0" style="34" hidden="1" customWidth="1"/>
    <col min="10255" max="10255" width="16.7109375" style="34" customWidth="1"/>
    <col min="10256" max="10256" width="17.42578125" style="34" customWidth="1"/>
    <col min="10257" max="10257" width="19" style="34" customWidth="1"/>
    <col min="10258" max="10258" width="21.28515625" style="34" customWidth="1"/>
    <col min="10259" max="10496" width="9.140625" style="34"/>
    <col min="10497" max="10497" width="3.85546875" style="34" customWidth="1"/>
    <col min="10498" max="10498" width="29.42578125" style="34" customWidth="1"/>
    <col min="10499" max="10502" width="0" style="34" hidden="1" customWidth="1"/>
    <col min="10503" max="10503" width="15.28515625" style="34" customWidth="1"/>
    <col min="10504" max="10506" width="0" style="34" hidden="1" customWidth="1"/>
    <col min="10507" max="10507" width="19.140625" style="34" customWidth="1"/>
    <col min="10508" max="10510" width="0" style="34" hidden="1" customWidth="1"/>
    <col min="10511" max="10511" width="16.7109375" style="34" customWidth="1"/>
    <col min="10512" max="10512" width="17.42578125" style="34" customWidth="1"/>
    <col min="10513" max="10513" width="19" style="34" customWidth="1"/>
    <col min="10514" max="10514" width="21.28515625" style="34" customWidth="1"/>
    <col min="10515" max="10752" width="9.140625" style="34"/>
    <col min="10753" max="10753" width="3.85546875" style="34" customWidth="1"/>
    <col min="10754" max="10754" width="29.42578125" style="34" customWidth="1"/>
    <col min="10755" max="10758" width="0" style="34" hidden="1" customWidth="1"/>
    <col min="10759" max="10759" width="15.28515625" style="34" customWidth="1"/>
    <col min="10760" max="10762" width="0" style="34" hidden="1" customWidth="1"/>
    <col min="10763" max="10763" width="19.140625" style="34" customWidth="1"/>
    <col min="10764" max="10766" width="0" style="34" hidden="1" customWidth="1"/>
    <col min="10767" max="10767" width="16.7109375" style="34" customWidth="1"/>
    <col min="10768" max="10768" width="17.42578125" style="34" customWidth="1"/>
    <col min="10769" max="10769" width="19" style="34" customWidth="1"/>
    <col min="10770" max="10770" width="21.28515625" style="34" customWidth="1"/>
    <col min="10771" max="11008" width="9.140625" style="34"/>
    <col min="11009" max="11009" width="3.85546875" style="34" customWidth="1"/>
    <col min="11010" max="11010" width="29.42578125" style="34" customWidth="1"/>
    <col min="11011" max="11014" width="0" style="34" hidden="1" customWidth="1"/>
    <col min="11015" max="11015" width="15.28515625" style="34" customWidth="1"/>
    <col min="11016" max="11018" width="0" style="34" hidden="1" customWidth="1"/>
    <col min="11019" max="11019" width="19.140625" style="34" customWidth="1"/>
    <col min="11020" max="11022" width="0" style="34" hidden="1" customWidth="1"/>
    <col min="11023" max="11023" width="16.7109375" style="34" customWidth="1"/>
    <col min="11024" max="11024" width="17.42578125" style="34" customWidth="1"/>
    <col min="11025" max="11025" width="19" style="34" customWidth="1"/>
    <col min="11026" max="11026" width="21.28515625" style="34" customWidth="1"/>
    <col min="11027" max="11264" width="9.140625" style="34"/>
    <col min="11265" max="11265" width="3.85546875" style="34" customWidth="1"/>
    <col min="11266" max="11266" width="29.42578125" style="34" customWidth="1"/>
    <col min="11267" max="11270" width="0" style="34" hidden="1" customWidth="1"/>
    <col min="11271" max="11271" width="15.28515625" style="34" customWidth="1"/>
    <col min="11272" max="11274" width="0" style="34" hidden="1" customWidth="1"/>
    <col min="11275" max="11275" width="19.140625" style="34" customWidth="1"/>
    <col min="11276" max="11278" width="0" style="34" hidden="1" customWidth="1"/>
    <col min="11279" max="11279" width="16.7109375" style="34" customWidth="1"/>
    <col min="11280" max="11280" width="17.42578125" style="34" customWidth="1"/>
    <col min="11281" max="11281" width="19" style="34" customWidth="1"/>
    <col min="11282" max="11282" width="21.28515625" style="34" customWidth="1"/>
    <col min="11283" max="11520" width="9.140625" style="34"/>
    <col min="11521" max="11521" width="3.85546875" style="34" customWidth="1"/>
    <col min="11522" max="11522" width="29.42578125" style="34" customWidth="1"/>
    <col min="11523" max="11526" width="0" style="34" hidden="1" customWidth="1"/>
    <col min="11527" max="11527" width="15.28515625" style="34" customWidth="1"/>
    <col min="11528" max="11530" width="0" style="34" hidden="1" customWidth="1"/>
    <col min="11531" max="11531" width="19.140625" style="34" customWidth="1"/>
    <col min="11532" max="11534" width="0" style="34" hidden="1" customWidth="1"/>
    <col min="11535" max="11535" width="16.7109375" style="34" customWidth="1"/>
    <col min="11536" max="11536" width="17.42578125" style="34" customWidth="1"/>
    <col min="11537" max="11537" width="19" style="34" customWidth="1"/>
    <col min="11538" max="11538" width="21.28515625" style="34" customWidth="1"/>
    <col min="11539" max="11776" width="9.140625" style="34"/>
    <col min="11777" max="11777" width="3.85546875" style="34" customWidth="1"/>
    <col min="11778" max="11778" width="29.42578125" style="34" customWidth="1"/>
    <col min="11779" max="11782" width="0" style="34" hidden="1" customWidth="1"/>
    <col min="11783" max="11783" width="15.28515625" style="34" customWidth="1"/>
    <col min="11784" max="11786" width="0" style="34" hidden="1" customWidth="1"/>
    <col min="11787" max="11787" width="19.140625" style="34" customWidth="1"/>
    <col min="11788" max="11790" width="0" style="34" hidden="1" customWidth="1"/>
    <col min="11791" max="11791" width="16.7109375" style="34" customWidth="1"/>
    <col min="11792" max="11792" width="17.42578125" style="34" customWidth="1"/>
    <col min="11793" max="11793" width="19" style="34" customWidth="1"/>
    <col min="11794" max="11794" width="21.28515625" style="34" customWidth="1"/>
    <col min="11795" max="12032" width="9.140625" style="34"/>
    <col min="12033" max="12033" width="3.85546875" style="34" customWidth="1"/>
    <col min="12034" max="12034" width="29.42578125" style="34" customWidth="1"/>
    <col min="12035" max="12038" width="0" style="34" hidden="1" customWidth="1"/>
    <col min="12039" max="12039" width="15.28515625" style="34" customWidth="1"/>
    <col min="12040" max="12042" width="0" style="34" hidden="1" customWidth="1"/>
    <col min="12043" max="12043" width="19.140625" style="34" customWidth="1"/>
    <col min="12044" max="12046" width="0" style="34" hidden="1" customWidth="1"/>
    <col min="12047" max="12047" width="16.7109375" style="34" customWidth="1"/>
    <col min="12048" max="12048" width="17.42578125" style="34" customWidth="1"/>
    <col min="12049" max="12049" width="19" style="34" customWidth="1"/>
    <col min="12050" max="12050" width="21.28515625" style="34" customWidth="1"/>
    <col min="12051" max="12288" width="9.140625" style="34"/>
    <col min="12289" max="12289" width="3.85546875" style="34" customWidth="1"/>
    <col min="12290" max="12290" width="29.42578125" style="34" customWidth="1"/>
    <col min="12291" max="12294" width="0" style="34" hidden="1" customWidth="1"/>
    <col min="12295" max="12295" width="15.28515625" style="34" customWidth="1"/>
    <col min="12296" max="12298" width="0" style="34" hidden="1" customWidth="1"/>
    <col min="12299" max="12299" width="19.140625" style="34" customWidth="1"/>
    <col min="12300" max="12302" width="0" style="34" hidden="1" customWidth="1"/>
    <col min="12303" max="12303" width="16.7109375" style="34" customWidth="1"/>
    <col min="12304" max="12304" width="17.42578125" style="34" customWidth="1"/>
    <col min="12305" max="12305" width="19" style="34" customWidth="1"/>
    <col min="12306" max="12306" width="21.28515625" style="34" customWidth="1"/>
    <col min="12307" max="12544" width="9.140625" style="34"/>
    <col min="12545" max="12545" width="3.85546875" style="34" customWidth="1"/>
    <col min="12546" max="12546" width="29.42578125" style="34" customWidth="1"/>
    <col min="12547" max="12550" width="0" style="34" hidden="1" customWidth="1"/>
    <col min="12551" max="12551" width="15.28515625" style="34" customWidth="1"/>
    <col min="12552" max="12554" width="0" style="34" hidden="1" customWidth="1"/>
    <col min="12555" max="12555" width="19.140625" style="34" customWidth="1"/>
    <col min="12556" max="12558" width="0" style="34" hidden="1" customWidth="1"/>
    <col min="12559" max="12559" width="16.7109375" style="34" customWidth="1"/>
    <col min="12560" max="12560" width="17.42578125" style="34" customWidth="1"/>
    <col min="12561" max="12561" width="19" style="34" customWidth="1"/>
    <col min="12562" max="12562" width="21.28515625" style="34" customWidth="1"/>
    <col min="12563" max="12800" width="9.140625" style="34"/>
    <col min="12801" max="12801" width="3.85546875" style="34" customWidth="1"/>
    <col min="12802" max="12802" width="29.42578125" style="34" customWidth="1"/>
    <col min="12803" max="12806" width="0" style="34" hidden="1" customWidth="1"/>
    <col min="12807" max="12807" width="15.28515625" style="34" customWidth="1"/>
    <col min="12808" max="12810" width="0" style="34" hidden="1" customWidth="1"/>
    <col min="12811" max="12811" width="19.140625" style="34" customWidth="1"/>
    <col min="12812" max="12814" width="0" style="34" hidden="1" customWidth="1"/>
    <col min="12815" max="12815" width="16.7109375" style="34" customWidth="1"/>
    <col min="12816" max="12816" width="17.42578125" style="34" customWidth="1"/>
    <col min="12817" max="12817" width="19" style="34" customWidth="1"/>
    <col min="12818" max="12818" width="21.28515625" style="34" customWidth="1"/>
    <col min="12819" max="13056" width="9.140625" style="34"/>
    <col min="13057" max="13057" width="3.85546875" style="34" customWidth="1"/>
    <col min="13058" max="13058" width="29.42578125" style="34" customWidth="1"/>
    <col min="13059" max="13062" width="0" style="34" hidden="1" customWidth="1"/>
    <col min="13063" max="13063" width="15.28515625" style="34" customWidth="1"/>
    <col min="13064" max="13066" width="0" style="34" hidden="1" customWidth="1"/>
    <col min="13067" max="13067" width="19.140625" style="34" customWidth="1"/>
    <col min="13068" max="13070" width="0" style="34" hidden="1" customWidth="1"/>
    <col min="13071" max="13071" width="16.7109375" style="34" customWidth="1"/>
    <col min="13072" max="13072" width="17.42578125" style="34" customWidth="1"/>
    <col min="13073" max="13073" width="19" style="34" customWidth="1"/>
    <col min="13074" max="13074" width="21.28515625" style="34" customWidth="1"/>
    <col min="13075" max="13312" width="9.140625" style="34"/>
    <col min="13313" max="13313" width="3.85546875" style="34" customWidth="1"/>
    <col min="13314" max="13314" width="29.42578125" style="34" customWidth="1"/>
    <col min="13315" max="13318" width="0" style="34" hidden="1" customWidth="1"/>
    <col min="13319" max="13319" width="15.28515625" style="34" customWidth="1"/>
    <col min="13320" max="13322" width="0" style="34" hidden="1" customWidth="1"/>
    <col min="13323" max="13323" width="19.140625" style="34" customWidth="1"/>
    <col min="13324" max="13326" width="0" style="34" hidden="1" customWidth="1"/>
    <col min="13327" max="13327" width="16.7109375" style="34" customWidth="1"/>
    <col min="13328" max="13328" width="17.42578125" style="34" customWidth="1"/>
    <col min="13329" max="13329" width="19" style="34" customWidth="1"/>
    <col min="13330" max="13330" width="21.28515625" style="34" customWidth="1"/>
    <col min="13331" max="13568" width="9.140625" style="34"/>
    <col min="13569" max="13569" width="3.85546875" style="34" customWidth="1"/>
    <col min="13570" max="13570" width="29.42578125" style="34" customWidth="1"/>
    <col min="13571" max="13574" width="0" style="34" hidden="1" customWidth="1"/>
    <col min="13575" max="13575" width="15.28515625" style="34" customWidth="1"/>
    <col min="13576" max="13578" width="0" style="34" hidden="1" customWidth="1"/>
    <col min="13579" max="13579" width="19.140625" style="34" customWidth="1"/>
    <col min="13580" max="13582" width="0" style="34" hidden="1" customWidth="1"/>
    <col min="13583" max="13583" width="16.7109375" style="34" customWidth="1"/>
    <col min="13584" max="13584" width="17.42578125" style="34" customWidth="1"/>
    <col min="13585" max="13585" width="19" style="34" customWidth="1"/>
    <col min="13586" max="13586" width="21.28515625" style="34" customWidth="1"/>
    <col min="13587" max="13824" width="9.140625" style="34"/>
    <col min="13825" max="13825" width="3.85546875" style="34" customWidth="1"/>
    <col min="13826" max="13826" width="29.42578125" style="34" customWidth="1"/>
    <col min="13827" max="13830" width="0" style="34" hidden="1" customWidth="1"/>
    <col min="13831" max="13831" width="15.28515625" style="34" customWidth="1"/>
    <col min="13832" max="13834" width="0" style="34" hidden="1" customWidth="1"/>
    <col min="13835" max="13835" width="19.140625" style="34" customWidth="1"/>
    <col min="13836" max="13838" width="0" style="34" hidden="1" customWidth="1"/>
    <col min="13839" max="13839" width="16.7109375" style="34" customWidth="1"/>
    <col min="13840" max="13840" width="17.42578125" style="34" customWidth="1"/>
    <col min="13841" max="13841" width="19" style="34" customWidth="1"/>
    <col min="13842" max="13842" width="21.28515625" style="34" customWidth="1"/>
    <col min="13843" max="14080" width="9.140625" style="34"/>
    <col min="14081" max="14081" width="3.85546875" style="34" customWidth="1"/>
    <col min="14082" max="14082" width="29.42578125" style="34" customWidth="1"/>
    <col min="14083" max="14086" width="0" style="34" hidden="1" customWidth="1"/>
    <col min="14087" max="14087" width="15.28515625" style="34" customWidth="1"/>
    <col min="14088" max="14090" width="0" style="34" hidden="1" customWidth="1"/>
    <col min="14091" max="14091" width="19.140625" style="34" customWidth="1"/>
    <col min="14092" max="14094" width="0" style="34" hidden="1" customWidth="1"/>
    <col min="14095" max="14095" width="16.7109375" style="34" customWidth="1"/>
    <col min="14096" max="14096" width="17.42578125" style="34" customWidth="1"/>
    <col min="14097" max="14097" width="19" style="34" customWidth="1"/>
    <col min="14098" max="14098" width="21.28515625" style="34" customWidth="1"/>
    <col min="14099" max="14336" width="9.140625" style="34"/>
    <col min="14337" max="14337" width="3.85546875" style="34" customWidth="1"/>
    <col min="14338" max="14338" width="29.42578125" style="34" customWidth="1"/>
    <col min="14339" max="14342" width="0" style="34" hidden="1" customWidth="1"/>
    <col min="14343" max="14343" width="15.28515625" style="34" customWidth="1"/>
    <col min="14344" max="14346" width="0" style="34" hidden="1" customWidth="1"/>
    <col min="14347" max="14347" width="19.140625" style="34" customWidth="1"/>
    <col min="14348" max="14350" width="0" style="34" hidden="1" customWidth="1"/>
    <col min="14351" max="14351" width="16.7109375" style="34" customWidth="1"/>
    <col min="14352" max="14352" width="17.42578125" style="34" customWidth="1"/>
    <col min="14353" max="14353" width="19" style="34" customWidth="1"/>
    <col min="14354" max="14354" width="21.28515625" style="34" customWidth="1"/>
    <col min="14355" max="14592" width="9.140625" style="34"/>
    <col min="14593" max="14593" width="3.85546875" style="34" customWidth="1"/>
    <col min="14594" max="14594" width="29.42578125" style="34" customWidth="1"/>
    <col min="14595" max="14598" width="0" style="34" hidden="1" customWidth="1"/>
    <col min="14599" max="14599" width="15.28515625" style="34" customWidth="1"/>
    <col min="14600" max="14602" width="0" style="34" hidden="1" customWidth="1"/>
    <col min="14603" max="14603" width="19.140625" style="34" customWidth="1"/>
    <col min="14604" max="14606" width="0" style="34" hidden="1" customWidth="1"/>
    <col min="14607" max="14607" width="16.7109375" style="34" customWidth="1"/>
    <col min="14608" max="14608" width="17.42578125" style="34" customWidth="1"/>
    <col min="14609" max="14609" width="19" style="34" customWidth="1"/>
    <col min="14610" max="14610" width="21.28515625" style="34" customWidth="1"/>
    <col min="14611" max="14848" width="9.140625" style="34"/>
    <col min="14849" max="14849" width="3.85546875" style="34" customWidth="1"/>
    <col min="14850" max="14850" width="29.42578125" style="34" customWidth="1"/>
    <col min="14851" max="14854" width="0" style="34" hidden="1" customWidth="1"/>
    <col min="14855" max="14855" width="15.28515625" style="34" customWidth="1"/>
    <col min="14856" max="14858" width="0" style="34" hidden="1" customWidth="1"/>
    <col min="14859" max="14859" width="19.140625" style="34" customWidth="1"/>
    <col min="14860" max="14862" width="0" style="34" hidden="1" customWidth="1"/>
    <col min="14863" max="14863" width="16.7109375" style="34" customWidth="1"/>
    <col min="14864" max="14864" width="17.42578125" style="34" customWidth="1"/>
    <col min="14865" max="14865" width="19" style="34" customWidth="1"/>
    <col min="14866" max="14866" width="21.28515625" style="34" customWidth="1"/>
    <col min="14867" max="15104" width="9.140625" style="34"/>
    <col min="15105" max="15105" width="3.85546875" style="34" customWidth="1"/>
    <col min="15106" max="15106" width="29.42578125" style="34" customWidth="1"/>
    <col min="15107" max="15110" width="0" style="34" hidden="1" customWidth="1"/>
    <col min="15111" max="15111" width="15.28515625" style="34" customWidth="1"/>
    <col min="15112" max="15114" width="0" style="34" hidden="1" customWidth="1"/>
    <col min="15115" max="15115" width="19.140625" style="34" customWidth="1"/>
    <col min="15116" max="15118" width="0" style="34" hidden="1" customWidth="1"/>
    <col min="15119" max="15119" width="16.7109375" style="34" customWidth="1"/>
    <col min="15120" max="15120" width="17.42578125" style="34" customWidth="1"/>
    <col min="15121" max="15121" width="19" style="34" customWidth="1"/>
    <col min="15122" max="15122" width="21.28515625" style="34" customWidth="1"/>
    <col min="15123" max="15360" width="9.140625" style="34"/>
    <col min="15361" max="15361" width="3.85546875" style="34" customWidth="1"/>
    <col min="15362" max="15362" width="29.42578125" style="34" customWidth="1"/>
    <col min="15363" max="15366" width="0" style="34" hidden="1" customWidth="1"/>
    <col min="15367" max="15367" width="15.28515625" style="34" customWidth="1"/>
    <col min="15368" max="15370" width="0" style="34" hidden="1" customWidth="1"/>
    <col min="15371" max="15371" width="19.140625" style="34" customWidth="1"/>
    <col min="15372" max="15374" width="0" style="34" hidden="1" customWidth="1"/>
    <col min="15375" max="15375" width="16.7109375" style="34" customWidth="1"/>
    <col min="15376" max="15376" width="17.42578125" style="34" customWidth="1"/>
    <col min="15377" max="15377" width="19" style="34" customWidth="1"/>
    <col min="15378" max="15378" width="21.28515625" style="34" customWidth="1"/>
    <col min="15379" max="15616" width="9.140625" style="34"/>
    <col min="15617" max="15617" width="3.85546875" style="34" customWidth="1"/>
    <col min="15618" max="15618" width="29.42578125" style="34" customWidth="1"/>
    <col min="15619" max="15622" width="0" style="34" hidden="1" customWidth="1"/>
    <col min="15623" max="15623" width="15.28515625" style="34" customWidth="1"/>
    <col min="15624" max="15626" width="0" style="34" hidden="1" customWidth="1"/>
    <col min="15627" max="15627" width="19.140625" style="34" customWidth="1"/>
    <col min="15628" max="15630" width="0" style="34" hidden="1" customWidth="1"/>
    <col min="15631" max="15631" width="16.7109375" style="34" customWidth="1"/>
    <col min="15632" max="15632" width="17.42578125" style="34" customWidth="1"/>
    <col min="15633" max="15633" width="19" style="34" customWidth="1"/>
    <col min="15634" max="15634" width="21.28515625" style="34" customWidth="1"/>
    <col min="15635" max="15872" width="9.140625" style="34"/>
    <col min="15873" max="15873" width="3.85546875" style="34" customWidth="1"/>
    <col min="15874" max="15874" width="29.42578125" style="34" customWidth="1"/>
    <col min="15875" max="15878" width="0" style="34" hidden="1" customWidth="1"/>
    <col min="15879" max="15879" width="15.28515625" style="34" customWidth="1"/>
    <col min="15880" max="15882" width="0" style="34" hidden="1" customWidth="1"/>
    <col min="15883" max="15883" width="19.140625" style="34" customWidth="1"/>
    <col min="15884" max="15886" width="0" style="34" hidden="1" customWidth="1"/>
    <col min="15887" max="15887" width="16.7109375" style="34" customWidth="1"/>
    <col min="15888" max="15888" width="17.42578125" style="34" customWidth="1"/>
    <col min="15889" max="15889" width="19" style="34" customWidth="1"/>
    <col min="15890" max="15890" width="21.28515625" style="34" customWidth="1"/>
    <col min="15891" max="16128" width="9.140625" style="34"/>
    <col min="16129" max="16129" width="3.85546875" style="34" customWidth="1"/>
    <col min="16130" max="16130" width="29.42578125" style="34" customWidth="1"/>
    <col min="16131" max="16134" width="0" style="34" hidden="1" customWidth="1"/>
    <col min="16135" max="16135" width="15.28515625" style="34" customWidth="1"/>
    <col min="16136" max="16138" width="0" style="34" hidden="1" customWidth="1"/>
    <col min="16139" max="16139" width="19.140625" style="34" customWidth="1"/>
    <col min="16140" max="16142" width="0" style="34" hidden="1" customWidth="1"/>
    <col min="16143" max="16143" width="16.7109375" style="34" customWidth="1"/>
    <col min="16144" max="16144" width="17.42578125" style="34" customWidth="1"/>
    <col min="16145" max="16145" width="19" style="34" customWidth="1"/>
    <col min="16146" max="16146" width="21.28515625" style="34" customWidth="1"/>
    <col min="16147" max="16384" width="9.140625" style="34"/>
  </cols>
  <sheetData>
    <row r="1" spans="1:18" ht="15.75" thickBot="1" x14ac:dyDescent="0.3"/>
    <row r="2" spans="1:18" ht="15.75" thickBot="1" x14ac:dyDescent="0.3">
      <c r="A2" s="48"/>
      <c r="B2" s="49" t="s">
        <v>40</v>
      </c>
      <c r="C2" s="49"/>
      <c r="D2" s="50"/>
      <c r="E2" s="50"/>
      <c r="F2" s="50"/>
      <c r="G2" s="50"/>
      <c r="H2" s="50"/>
      <c r="I2" s="50"/>
      <c r="J2" s="51"/>
      <c r="K2" s="51"/>
      <c r="L2" s="52"/>
      <c r="M2" s="51"/>
      <c r="N2" s="51"/>
      <c r="O2" s="51"/>
      <c r="P2" s="52"/>
      <c r="Q2" s="53"/>
      <c r="R2" s="54"/>
    </row>
    <row r="3" spans="1:18" ht="15.75" thickBot="1" x14ac:dyDescent="0.3">
      <c r="A3" s="55"/>
      <c r="B3" s="56" t="s">
        <v>41</v>
      </c>
      <c r="C3" s="57" t="s">
        <v>42</v>
      </c>
      <c r="D3" s="57" t="s">
        <v>43</v>
      </c>
      <c r="E3" s="57" t="s">
        <v>44</v>
      </c>
      <c r="F3" s="57" t="s">
        <v>45</v>
      </c>
      <c r="G3" s="57">
        <v>2011</v>
      </c>
      <c r="H3" s="57" t="s">
        <v>46</v>
      </c>
      <c r="I3" s="57" t="s">
        <v>47</v>
      </c>
      <c r="J3" s="57" t="s">
        <v>48</v>
      </c>
      <c r="K3" s="57">
        <v>2012</v>
      </c>
      <c r="L3" s="58" t="s">
        <v>49</v>
      </c>
      <c r="M3" s="57" t="s">
        <v>50</v>
      </c>
      <c r="N3" s="57" t="s">
        <v>51</v>
      </c>
      <c r="O3" s="57">
        <v>2013</v>
      </c>
      <c r="P3" s="59">
        <v>2014</v>
      </c>
      <c r="Q3" s="60" t="s">
        <v>52</v>
      </c>
      <c r="R3" s="61" t="s">
        <v>53</v>
      </c>
    </row>
    <row r="4" spans="1:18" ht="15.75" thickBot="1" x14ac:dyDescent="0.3">
      <c r="A4" s="62">
        <v>1</v>
      </c>
      <c r="B4" s="63" t="s">
        <v>54</v>
      </c>
      <c r="C4" s="64">
        <v>489</v>
      </c>
      <c r="D4" s="64">
        <v>3795</v>
      </c>
      <c r="E4" s="64">
        <v>18750</v>
      </c>
      <c r="F4" s="64">
        <v>41159</v>
      </c>
      <c r="G4" s="64">
        <f t="shared" ref="G4:G10" si="0">+C4+D4+E4+F4</f>
        <v>64193</v>
      </c>
      <c r="H4" s="64">
        <f>16319+25209</f>
        <v>41528</v>
      </c>
      <c r="I4" s="64">
        <f>23326+24133</f>
        <v>47459</v>
      </c>
      <c r="J4" s="65">
        <f>26171+25405</f>
        <v>51576</v>
      </c>
      <c r="K4" s="65">
        <v>691889</v>
      </c>
      <c r="L4" s="66"/>
      <c r="M4" s="67"/>
      <c r="N4" s="67"/>
      <c r="O4" s="65">
        <v>959821</v>
      </c>
      <c r="P4" s="68">
        <v>698760</v>
      </c>
      <c r="Q4" s="69">
        <f>268993+300124+322236</f>
        <v>891353</v>
      </c>
      <c r="R4" s="70">
        <f t="shared" ref="R4:R13" si="1">G4+K4+O4+P4+Q4</f>
        <v>3306016</v>
      </c>
    </row>
    <row r="5" spans="1:18" ht="15.75" thickBot="1" x14ac:dyDescent="0.3">
      <c r="A5" s="71">
        <f t="shared" ref="A5:A10" si="2">+A4+1</f>
        <v>2</v>
      </c>
      <c r="B5" s="72" t="s">
        <v>55</v>
      </c>
      <c r="C5" s="73">
        <v>11</v>
      </c>
      <c r="D5" s="73">
        <v>69</v>
      </c>
      <c r="E5" s="73">
        <v>135</v>
      </c>
      <c r="F5" s="73">
        <v>116</v>
      </c>
      <c r="G5" s="64">
        <f t="shared" si="0"/>
        <v>331</v>
      </c>
      <c r="H5" s="73">
        <v>86</v>
      </c>
      <c r="I5" s="73">
        <v>51</v>
      </c>
      <c r="J5" s="74">
        <v>60</v>
      </c>
      <c r="K5" s="65">
        <v>593</v>
      </c>
      <c r="L5" s="75"/>
      <c r="M5" s="76"/>
      <c r="N5" s="76"/>
      <c r="O5" s="65">
        <v>456</v>
      </c>
      <c r="P5" s="74">
        <v>237</v>
      </c>
      <c r="Q5" s="77">
        <f>175+170+184</f>
        <v>529</v>
      </c>
      <c r="R5" s="70">
        <f t="shared" si="1"/>
        <v>2146</v>
      </c>
    </row>
    <row r="6" spans="1:18" ht="15.75" thickBot="1" x14ac:dyDescent="0.3">
      <c r="A6" s="71">
        <f t="shared" si="2"/>
        <v>3</v>
      </c>
      <c r="B6" s="72" t="s">
        <v>56</v>
      </c>
      <c r="C6" s="73">
        <v>62</v>
      </c>
      <c r="D6" s="73">
        <v>86</v>
      </c>
      <c r="E6" s="73">
        <v>110</v>
      </c>
      <c r="F6" s="73">
        <v>86</v>
      </c>
      <c r="G6" s="64">
        <f t="shared" si="0"/>
        <v>344</v>
      </c>
      <c r="H6" s="73">
        <v>109</v>
      </c>
      <c r="I6" s="73">
        <v>119</v>
      </c>
      <c r="J6" s="74">
        <v>115</v>
      </c>
      <c r="K6" s="65">
        <v>1209</v>
      </c>
      <c r="L6" s="75"/>
      <c r="M6" s="76"/>
      <c r="N6" s="76"/>
      <c r="O6" s="65">
        <v>923</v>
      </c>
      <c r="P6" s="74">
        <v>591</v>
      </c>
      <c r="Q6" s="77">
        <f>237+256+310</f>
        <v>803</v>
      </c>
      <c r="R6" s="70">
        <f t="shared" si="1"/>
        <v>3870</v>
      </c>
    </row>
    <row r="7" spans="1:18" ht="15.75" thickBot="1" x14ac:dyDescent="0.3">
      <c r="A7" s="78">
        <f t="shared" si="2"/>
        <v>4</v>
      </c>
      <c r="B7" s="79" t="s">
        <v>57</v>
      </c>
      <c r="C7" s="73">
        <v>61</v>
      </c>
      <c r="D7" s="73">
        <v>669</v>
      </c>
      <c r="E7" s="73">
        <v>3429</v>
      </c>
      <c r="F7" s="73">
        <v>8155</v>
      </c>
      <c r="G7" s="64">
        <f t="shared" si="0"/>
        <v>12314</v>
      </c>
      <c r="H7" s="73">
        <v>7632</v>
      </c>
      <c r="I7" s="73">
        <v>9138</v>
      </c>
      <c r="J7" s="74">
        <v>10370</v>
      </c>
      <c r="K7" s="65">
        <v>143370</v>
      </c>
      <c r="L7" s="75"/>
      <c r="M7" s="76"/>
      <c r="N7" s="76"/>
      <c r="O7" s="65">
        <v>187603</v>
      </c>
      <c r="P7" s="74">
        <v>138960</v>
      </c>
      <c r="Q7" s="77">
        <f>47585+53804+58800</f>
        <v>160189</v>
      </c>
      <c r="R7" s="70">
        <f t="shared" si="1"/>
        <v>642436</v>
      </c>
    </row>
    <row r="8" spans="1:18" ht="15.75" thickBot="1" x14ac:dyDescent="0.3">
      <c r="A8" s="78">
        <f t="shared" si="2"/>
        <v>5</v>
      </c>
      <c r="B8" s="79" t="s">
        <v>58</v>
      </c>
      <c r="C8" s="73">
        <v>127</v>
      </c>
      <c r="D8" s="73">
        <v>407</v>
      </c>
      <c r="E8" s="73">
        <v>1027</v>
      </c>
      <c r="F8" s="73">
        <v>1935</v>
      </c>
      <c r="G8" s="64">
        <f t="shared" si="0"/>
        <v>3496</v>
      </c>
      <c r="H8" s="73">
        <v>1491</v>
      </c>
      <c r="I8" s="73">
        <v>1828</v>
      </c>
      <c r="J8" s="74">
        <v>2032</v>
      </c>
      <c r="K8" s="65">
        <v>33330</v>
      </c>
      <c r="L8" s="75"/>
      <c r="M8" s="76"/>
      <c r="N8" s="76"/>
      <c r="O8" s="65">
        <v>52078</v>
      </c>
      <c r="P8" s="74">
        <v>42480</v>
      </c>
      <c r="Q8" s="77">
        <f>16850+18209+20256</f>
        <v>55315</v>
      </c>
      <c r="R8" s="70">
        <f t="shared" si="1"/>
        <v>186699</v>
      </c>
    </row>
    <row r="9" spans="1:18" ht="15.75" thickBot="1" x14ac:dyDescent="0.3">
      <c r="A9" s="78">
        <f t="shared" si="2"/>
        <v>6</v>
      </c>
      <c r="B9" s="79" t="s">
        <v>6</v>
      </c>
      <c r="C9" s="80">
        <v>8</v>
      </c>
      <c r="D9" s="80">
        <v>9</v>
      </c>
      <c r="E9" s="80">
        <v>21</v>
      </c>
      <c r="F9" s="73">
        <v>14</v>
      </c>
      <c r="G9" s="64">
        <f t="shared" si="0"/>
        <v>52</v>
      </c>
      <c r="H9" s="73">
        <v>24</v>
      </c>
      <c r="I9" s="73">
        <v>28</v>
      </c>
      <c r="J9" s="74">
        <v>27</v>
      </c>
      <c r="K9" s="65">
        <v>230</v>
      </c>
      <c r="L9" s="75"/>
      <c r="M9" s="76"/>
      <c r="N9" s="76"/>
      <c r="O9" s="65">
        <v>337</v>
      </c>
      <c r="P9" s="74">
        <v>210</v>
      </c>
      <c r="Q9" s="77">
        <f>120+121+144</f>
        <v>385</v>
      </c>
      <c r="R9" s="70">
        <f t="shared" si="1"/>
        <v>1214</v>
      </c>
    </row>
    <row r="10" spans="1:18" ht="15.75" thickBot="1" x14ac:dyDescent="0.3">
      <c r="A10" s="78">
        <f t="shared" si="2"/>
        <v>7</v>
      </c>
      <c r="B10" s="79" t="s">
        <v>7</v>
      </c>
      <c r="C10" s="73">
        <v>55</v>
      </c>
      <c r="D10" s="73">
        <v>1439</v>
      </c>
      <c r="E10" s="73">
        <v>9599</v>
      </c>
      <c r="F10" s="73">
        <v>23972</v>
      </c>
      <c r="G10" s="64">
        <f t="shared" si="0"/>
        <v>35065</v>
      </c>
      <c r="H10" s="73">
        <v>25381</v>
      </c>
      <c r="I10" s="73">
        <v>28581</v>
      </c>
      <c r="J10" s="74">
        <f>16058+15535</f>
        <v>31593</v>
      </c>
      <c r="K10" s="65">
        <v>428349</v>
      </c>
      <c r="L10" s="81"/>
      <c r="M10" s="76"/>
      <c r="N10" s="76"/>
      <c r="O10" s="65">
        <v>550429</v>
      </c>
      <c r="P10" s="74">
        <v>385385</v>
      </c>
      <c r="Q10" s="77">
        <f>155926+179575+191212</f>
        <v>526713</v>
      </c>
      <c r="R10" s="70">
        <f t="shared" si="1"/>
        <v>1925941</v>
      </c>
    </row>
    <row r="11" spans="1:18" ht="15.75" thickBot="1" x14ac:dyDescent="0.3">
      <c r="A11" s="82">
        <v>8</v>
      </c>
      <c r="B11" s="83" t="s">
        <v>59</v>
      </c>
      <c r="C11" s="84"/>
      <c r="D11" s="84"/>
      <c r="E11" s="84"/>
      <c r="F11" s="84"/>
      <c r="G11" s="64"/>
      <c r="H11" s="84"/>
      <c r="I11" s="84"/>
      <c r="J11" s="76"/>
      <c r="K11" s="65"/>
      <c r="L11" s="81"/>
      <c r="M11" s="76"/>
      <c r="N11" s="76"/>
      <c r="O11" s="65">
        <v>37471</v>
      </c>
      <c r="P11" s="74">
        <v>32077</v>
      </c>
      <c r="Q11" s="77">
        <f>10566+11113+11954</f>
        <v>33633</v>
      </c>
      <c r="R11" s="70">
        <f t="shared" si="1"/>
        <v>103181</v>
      </c>
    </row>
    <row r="12" spans="1:18" ht="15.75" thickBot="1" x14ac:dyDescent="0.3">
      <c r="A12" s="82">
        <v>9</v>
      </c>
      <c r="B12" s="83" t="s">
        <v>60</v>
      </c>
      <c r="C12" s="84"/>
      <c r="D12" s="84"/>
      <c r="E12" s="84"/>
      <c r="F12" s="84"/>
      <c r="G12" s="64"/>
      <c r="H12" s="84"/>
      <c r="I12" s="84"/>
      <c r="J12" s="76"/>
      <c r="K12" s="65">
        <v>319</v>
      </c>
      <c r="L12" s="81"/>
      <c r="M12" s="76"/>
      <c r="N12" s="76"/>
      <c r="O12" s="65">
        <v>16238</v>
      </c>
      <c r="P12" s="74">
        <v>17777</v>
      </c>
      <c r="Q12" s="77">
        <f>5789+6300+9038</f>
        <v>21127</v>
      </c>
      <c r="R12" s="70">
        <f t="shared" si="1"/>
        <v>55461</v>
      </c>
    </row>
    <row r="13" spans="1:18" ht="15.75" thickBot="1" x14ac:dyDescent="0.3">
      <c r="A13" s="82">
        <v>10</v>
      </c>
      <c r="B13" s="83" t="s">
        <v>61</v>
      </c>
      <c r="C13" s="84">
        <v>4</v>
      </c>
      <c r="D13" s="84">
        <v>13</v>
      </c>
      <c r="E13" s="84">
        <v>112</v>
      </c>
      <c r="F13" s="84">
        <v>103</v>
      </c>
      <c r="G13" s="64">
        <f>+C13+D13+E13+F13</f>
        <v>232</v>
      </c>
      <c r="H13" s="84">
        <v>75</v>
      </c>
      <c r="I13" s="84">
        <v>96</v>
      </c>
      <c r="J13" s="76">
        <v>76</v>
      </c>
      <c r="K13" s="65">
        <v>230</v>
      </c>
      <c r="L13" s="75"/>
      <c r="M13" s="76"/>
      <c r="N13" s="76"/>
      <c r="O13" s="65">
        <v>1121</v>
      </c>
      <c r="P13" s="85">
        <v>151</v>
      </c>
      <c r="Q13" s="86">
        <f>520+767+988</f>
        <v>2275</v>
      </c>
      <c r="R13" s="70">
        <f t="shared" si="1"/>
        <v>4009</v>
      </c>
    </row>
    <row r="14" spans="1:18" ht="15.75" thickBot="1" x14ac:dyDescent="0.3">
      <c r="A14" s="87"/>
      <c r="B14" s="56" t="s">
        <v>62</v>
      </c>
      <c r="C14" s="88">
        <f t="shared" ref="C14:P14" si="3">SUM(C4:C13)</f>
        <v>817</v>
      </c>
      <c r="D14" s="88">
        <f t="shared" si="3"/>
        <v>6487</v>
      </c>
      <c r="E14" s="88">
        <f t="shared" si="3"/>
        <v>33183</v>
      </c>
      <c r="F14" s="88">
        <f t="shared" si="3"/>
        <v>75540</v>
      </c>
      <c r="G14" s="88">
        <f t="shared" si="3"/>
        <v>116027</v>
      </c>
      <c r="H14" s="88">
        <f t="shared" si="3"/>
        <v>76326</v>
      </c>
      <c r="I14" s="88">
        <f t="shared" si="3"/>
        <v>87300</v>
      </c>
      <c r="J14" s="88">
        <f t="shared" si="3"/>
        <v>95849</v>
      </c>
      <c r="K14" s="88">
        <f t="shared" si="3"/>
        <v>1299519</v>
      </c>
      <c r="L14" s="89">
        <f t="shared" si="3"/>
        <v>0</v>
      </c>
      <c r="M14" s="88">
        <f t="shared" si="3"/>
        <v>0</v>
      </c>
      <c r="N14" s="89">
        <f t="shared" si="3"/>
        <v>0</v>
      </c>
      <c r="O14" s="88">
        <f t="shared" si="3"/>
        <v>1806477</v>
      </c>
      <c r="P14" s="89">
        <f t="shared" si="3"/>
        <v>1316628</v>
      </c>
      <c r="Q14" s="90">
        <f>Q4+Q5+Q6+Q7+Q8+Q9+Q10+Q11+Q12+Q13</f>
        <v>1692322</v>
      </c>
      <c r="R14" s="91">
        <f>R4+R5+R6+R7+R8+R9+R10+R11+R12+R13</f>
        <v>6230973</v>
      </c>
    </row>
    <row r="15" spans="1:18" ht="15.75" thickBot="1" x14ac:dyDescent="0.3">
      <c r="A15" s="92"/>
      <c r="B15" s="92"/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3"/>
      <c r="R15" s="94"/>
    </row>
    <row r="16" spans="1:18" ht="15.75" thickBot="1" x14ac:dyDescent="0.3">
      <c r="A16" s="55"/>
      <c r="B16" s="95" t="s">
        <v>63</v>
      </c>
      <c r="C16" s="96" t="s">
        <v>64</v>
      </c>
      <c r="D16" s="96" t="s">
        <v>65</v>
      </c>
      <c r="E16" s="96" t="s">
        <v>66</v>
      </c>
      <c r="F16" s="96" t="s">
        <v>67</v>
      </c>
      <c r="G16" s="57">
        <v>2011</v>
      </c>
      <c r="H16" s="97" t="s">
        <v>46</v>
      </c>
      <c r="I16" s="97" t="s">
        <v>47</v>
      </c>
      <c r="J16" s="97" t="s">
        <v>48</v>
      </c>
      <c r="K16" s="57">
        <v>2012</v>
      </c>
      <c r="L16" s="98" t="s">
        <v>49</v>
      </c>
      <c r="M16" s="97" t="s">
        <v>50</v>
      </c>
      <c r="N16" s="97" t="s">
        <v>51</v>
      </c>
      <c r="O16" s="57">
        <v>2013</v>
      </c>
      <c r="P16" s="57">
        <v>2014</v>
      </c>
      <c r="Q16" s="60" t="s">
        <v>52</v>
      </c>
      <c r="R16" s="61" t="s">
        <v>53</v>
      </c>
    </row>
    <row r="17" spans="1:18" ht="15.75" thickBot="1" x14ac:dyDescent="0.3">
      <c r="A17" s="99">
        <f>+A16+1</f>
        <v>1</v>
      </c>
      <c r="B17" s="100" t="s">
        <v>68</v>
      </c>
      <c r="C17" s="101">
        <v>175000</v>
      </c>
      <c r="D17" s="102">
        <v>4205185</v>
      </c>
      <c r="E17" s="103">
        <v>26282000</v>
      </c>
      <c r="F17" s="104">
        <v>27428500</v>
      </c>
      <c r="G17" s="103">
        <f>+C17+D17+E17+F17</f>
        <v>58090685</v>
      </c>
      <c r="H17" s="105">
        <v>54960000</v>
      </c>
      <c r="I17" s="105">
        <v>54999450</v>
      </c>
      <c r="J17" s="106">
        <v>59573800</v>
      </c>
      <c r="K17" s="107">
        <v>661760387</v>
      </c>
      <c r="L17" s="106"/>
      <c r="M17" s="106"/>
      <c r="N17" s="106"/>
      <c r="O17" s="107">
        <v>812128323</v>
      </c>
      <c r="P17" s="108">
        <v>855218861</v>
      </c>
      <c r="Q17" s="109">
        <f>797868000+978373577+1065487389</f>
        <v>2841728966</v>
      </c>
      <c r="R17" s="110">
        <f>G17+K17+O17+P17+Q17</f>
        <v>5228927222</v>
      </c>
    </row>
    <row r="18" spans="1:18" ht="15.75" thickBot="1" x14ac:dyDescent="0.3">
      <c r="A18" s="111">
        <f>+A17+1</f>
        <v>2</v>
      </c>
      <c r="B18" s="112" t="s">
        <v>69</v>
      </c>
      <c r="C18" s="113">
        <v>8800000</v>
      </c>
      <c r="D18" s="114">
        <v>788450000</v>
      </c>
      <c r="E18" s="114">
        <v>5779300000</v>
      </c>
      <c r="F18" s="115">
        <v>16019600000</v>
      </c>
      <c r="G18" s="105">
        <f>+C18+D18+E18+F18</f>
        <v>22596150000</v>
      </c>
      <c r="H18" s="105">
        <v>15146550000</v>
      </c>
      <c r="I18" s="105">
        <f>8832150000+8548500000</f>
        <v>17380650000</v>
      </c>
      <c r="J18" s="106">
        <f>9891650000+9197200000</f>
        <v>19088850000</v>
      </c>
      <c r="K18" s="106">
        <v>267089000000</v>
      </c>
      <c r="L18" s="116"/>
      <c r="M18" s="106"/>
      <c r="N18" s="106"/>
      <c r="O18" s="106">
        <v>297364900000</v>
      </c>
      <c r="P18" s="117">
        <v>253950550000</v>
      </c>
      <c r="Q18" s="109">
        <f>41295350000+123664700000+132380100000</f>
        <v>297340150000</v>
      </c>
      <c r="R18" s="110">
        <f>G18+K18+O18+P18+Q18</f>
        <v>1138340750000</v>
      </c>
    </row>
    <row r="19" spans="1:18" ht="15.75" thickBot="1" x14ac:dyDescent="0.3">
      <c r="A19" s="118"/>
      <c r="B19" s="119" t="s">
        <v>70</v>
      </c>
      <c r="C19" s="120"/>
      <c r="D19" s="120"/>
      <c r="E19" s="120"/>
      <c r="F19" s="120"/>
      <c r="G19" s="121"/>
      <c r="H19" s="105"/>
      <c r="I19" s="105"/>
      <c r="J19" s="106"/>
      <c r="K19" s="106">
        <v>156901382</v>
      </c>
      <c r="L19" s="116"/>
      <c r="M19" s="106"/>
      <c r="N19" s="106"/>
      <c r="O19" s="106">
        <v>9177330383</v>
      </c>
      <c r="P19" s="117">
        <v>14398695127</v>
      </c>
      <c r="Q19" s="109">
        <f>1765948221+5492067961+7537981227</f>
        <v>14795997409</v>
      </c>
      <c r="R19" s="110">
        <f>G19+K19+O19+P19+Q19</f>
        <v>38528924301</v>
      </c>
    </row>
    <row r="20" spans="1:18" ht="15.75" thickBot="1" x14ac:dyDescent="0.3">
      <c r="A20" s="118"/>
      <c r="B20" s="122" t="s">
        <v>71</v>
      </c>
      <c r="C20" s="120"/>
      <c r="D20" s="120"/>
      <c r="E20" s="120"/>
      <c r="F20" s="120"/>
      <c r="G20" s="114"/>
      <c r="H20" s="105"/>
      <c r="I20" s="105"/>
      <c r="J20" s="106"/>
      <c r="K20" s="123"/>
      <c r="L20" s="116"/>
      <c r="M20" s="106"/>
      <c r="N20" s="106"/>
      <c r="O20" s="123">
        <v>2638500000</v>
      </c>
      <c r="P20" s="124">
        <v>2790500000</v>
      </c>
      <c r="Q20" s="109">
        <f>665300000+985300000+1076200000</f>
        <v>2726800000</v>
      </c>
      <c r="R20" s="125">
        <f>G20+K20+O20+P20+Q20</f>
        <v>8155800000</v>
      </c>
    </row>
    <row r="21" spans="1:18" ht="15.75" thickBot="1" x14ac:dyDescent="0.3">
      <c r="A21" s="87"/>
      <c r="B21" s="56" t="s">
        <v>72</v>
      </c>
      <c r="C21" s="88">
        <f>+C17+C18</f>
        <v>8975000</v>
      </c>
      <c r="D21" s="88">
        <f>+D17+D18</f>
        <v>792655185</v>
      </c>
      <c r="E21" s="88">
        <f>+E17+E18</f>
        <v>5805582000</v>
      </c>
      <c r="F21" s="88">
        <f>+F17+F18</f>
        <v>16047028500</v>
      </c>
      <c r="G21" s="126">
        <f t="shared" ref="G21:R21" si="4">G17+G18+G19+G20</f>
        <v>22654240685</v>
      </c>
      <c r="H21" s="126">
        <f t="shared" si="4"/>
        <v>15201510000</v>
      </c>
      <c r="I21" s="126">
        <f t="shared" si="4"/>
        <v>17435649450</v>
      </c>
      <c r="J21" s="126">
        <f t="shared" si="4"/>
        <v>19148423800</v>
      </c>
      <c r="K21" s="126">
        <f t="shared" si="4"/>
        <v>267907661769</v>
      </c>
      <c r="L21" s="126">
        <f t="shared" si="4"/>
        <v>0</v>
      </c>
      <c r="M21" s="126">
        <f t="shared" si="4"/>
        <v>0</v>
      </c>
      <c r="N21" s="126">
        <f t="shared" si="4"/>
        <v>0</v>
      </c>
      <c r="O21" s="126">
        <f t="shared" si="4"/>
        <v>309992858706</v>
      </c>
      <c r="P21" s="126">
        <f t="shared" si="4"/>
        <v>271994963988</v>
      </c>
      <c r="Q21" s="88">
        <f t="shared" si="4"/>
        <v>317704676375</v>
      </c>
      <c r="R21" s="127">
        <f t="shared" si="4"/>
        <v>1190254401523</v>
      </c>
    </row>
    <row r="22" spans="1:18" ht="15.75" thickBot="1" x14ac:dyDescent="0.3">
      <c r="A22" s="92"/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3"/>
      <c r="R22" s="94"/>
    </row>
    <row r="23" spans="1:18" ht="15.75" thickBot="1" x14ac:dyDescent="0.3">
      <c r="A23" s="55"/>
      <c r="B23" s="95" t="s">
        <v>63</v>
      </c>
      <c r="C23" s="57" t="s">
        <v>42</v>
      </c>
      <c r="D23" s="57" t="s">
        <v>43</v>
      </c>
      <c r="E23" s="57" t="s">
        <v>44</v>
      </c>
      <c r="F23" s="57" t="s">
        <v>45</v>
      </c>
      <c r="G23" s="57">
        <v>2011</v>
      </c>
      <c r="H23" s="57" t="s">
        <v>46</v>
      </c>
      <c r="I23" s="57" t="s">
        <v>47</v>
      </c>
      <c r="J23" s="57" t="s">
        <v>48</v>
      </c>
      <c r="K23" s="57">
        <v>2012</v>
      </c>
      <c r="L23" s="58" t="s">
        <v>49</v>
      </c>
      <c r="M23" s="57" t="s">
        <v>50</v>
      </c>
      <c r="N23" s="57" t="s">
        <v>51</v>
      </c>
      <c r="O23" s="57">
        <v>2013</v>
      </c>
      <c r="P23" s="59">
        <v>2014</v>
      </c>
      <c r="Q23" s="60" t="s">
        <v>52</v>
      </c>
      <c r="R23" s="61" t="s">
        <v>53</v>
      </c>
    </row>
    <row r="24" spans="1:18" ht="15.75" thickBot="1" x14ac:dyDescent="0.3">
      <c r="A24" s="99">
        <f>+A23+1</f>
        <v>1</v>
      </c>
      <c r="B24" s="100" t="s">
        <v>73</v>
      </c>
      <c r="C24" s="128">
        <v>17</v>
      </c>
      <c r="D24" s="103">
        <v>2677</v>
      </c>
      <c r="E24" s="103">
        <v>1549</v>
      </c>
      <c r="F24" s="104">
        <v>1651</v>
      </c>
      <c r="G24" s="105">
        <f>+C24+D24+E24+F24</f>
        <v>5894</v>
      </c>
      <c r="H24" s="105">
        <v>775</v>
      </c>
      <c r="I24" s="105">
        <v>593</v>
      </c>
      <c r="J24" s="106">
        <v>565</v>
      </c>
      <c r="K24" s="106">
        <v>4563</v>
      </c>
      <c r="L24" s="106"/>
      <c r="M24" s="106"/>
      <c r="N24" s="106"/>
      <c r="O24" s="106">
        <v>3657</v>
      </c>
      <c r="P24" s="129">
        <v>5070</v>
      </c>
      <c r="Q24" s="130">
        <f>2128+1387+1458</f>
        <v>4973</v>
      </c>
      <c r="R24" s="91">
        <f>G24+K24+O24+P24+Q24</f>
        <v>24157</v>
      </c>
    </row>
    <row r="25" spans="1:18" ht="15.75" thickBot="1" x14ac:dyDescent="0.3">
      <c r="A25" s="131">
        <v>2</v>
      </c>
      <c r="B25" s="112" t="s">
        <v>74</v>
      </c>
      <c r="C25" s="132"/>
      <c r="D25" s="132"/>
      <c r="E25" s="132"/>
      <c r="F25" s="132"/>
      <c r="G25" s="133">
        <v>0</v>
      </c>
      <c r="H25" s="133"/>
      <c r="I25" s="133"/>
      <c r="J25" s="134"/>
      <c r="K25" s="134">
        <v>53</v>
      </c>
      <c r="L25" s="134"/>
      <c r="M25" s="134"/>
      <c r="N25" s="134"/>
      <c r="O25" s="134">
        <v>51</v>
      </c>
      <c r="P25" s="124">
        <v>12</v>
      </c>
      <c r="Q25" s="135">
        <f>9+3+33</f>
        <v>45</v>
      </c>
      <c r="R25" s="91">
        <f>G25+K25+O25+P25+Q25</f>
        <v>161</v>
      </c>
    </row>
    <row r="26" spans="1:18" ht="15.75" thickBot="1" x14ac:dyDescent="0.3">
      <c r="A26" s="87"/>
      <c r="B26" s="56" t="s">
        <v>75</v>
      </c>
      <c r="C26" s="88">
        <f>+C24</f>
        <v>17</v>
      </c>
      <c r="D26" s="88">
        <f>+D24</f>
        <v>2677</v>
      </c>
      <c r="E26" s="88">
        <f>+E24</f>
        <v>1549</v>
      </c>
      <c r="F26" s="136">
        <f>+F24</f>
        <v>1651</v>
      </c>
      <c r="G26" s="137">
        <f>+G24+G25</f>
        <v>5894</v>
      </c>
      <c r="H26" s="138">
        <f>+H24</f>
        <v>775</v>
      </c>
      <c r="I26" s="138">
        <f>+I24</f>
        <v>593</v>
      </c>
      <c r="J26" s="138">
        <f>+J24</f>
        <v>565</v>
      </c>
      <c r="K26" s="138">
        <f>+K24+K25</f>
        <v>4616</v>
      </c>
      <c r="L26" s="138">
        <f>+L24</f>
        <v>0</v>
      </c>
      <c r="M26" s="138">
        <f>+M24</f>
        <v>0</v>
      </c>
      <c r="N26" s="138">
        <f>+N24</f>
        <v>0</v>
      </c>
      <c r="O26" s="138">
        <f>+O24+O25</f>
        <v>3708</v>
      </c>
      <c r="P26" s="139">
        <f>+P24+P25</f>
        <v>5082</v>
      </c>
      <c r="Q26" s="140">
        <f>+Q24+Q25</f>
        <v>5018</v>
      </c>
      <c r="R26" s="110">
        <f>R24+R25</f>
        <v>24318</v>
      </c>
    </row>
    <row r="29" spans="1:18" x14ac:dyDescent="0.25">
      <c r="B29" s="141" t="s">
        <v>76</v>
      </c>
      <c r="C29" s="141"/>
      <c r="D29" s="141"/>
      <c r="E29" s="141"/>
      <c r="F29" s="141"/>
      <c r="G29" s="141" t="s">
        <v>77</v>
      </c>
      <c r="H29" s="141"/>
      <c r="I29" s="141"/>
      <c r="J29" s="141"/>
      <c r="K29" s="141" t="s">
        <v>78</v>
      </c>
    </row>
    <row r="30" spans="1:18" x14ac:dyDescent="0.25">
      <c r="B30" s="142" t="s">
        <v>79</v>
      </c>
      <c r="C30" s="142"/>
      <c r="D30" s="142"/>
      <c r="E30" s="142"/>
      <c r="F30" s="142"/>
      <c r="G30" s="142">
        <v>2</v>
      </c>
      <c r="H30" s="142"/>
      <c r="I30" s="142"/>
      <c r="J30" s="142"/>
      <c r="K30" s="142">
        <v>7</v>
      </c>
    </row>
    <row r="31" spans="1:18" x14ac:dyDescent="0.25">
      <c r="B31" s="142" t="s">
        <v>80</v>
      </c>
      <c r="C31" s="142"/>
      <c r="D31" s="142"/>
      <c r="E31" s="142"/>
      <c r="F31" s="142"/>
      <c r="G31" s="142">
        <v>22</v>
      </c>
      <c r="H31" s="142"/>
      <c r="I31" s="142"/>
      <c r="J31" s="142"/>
      <c r="K31" s="142">
        <v>83</v>
      </c>
    </row>
    <row r="32" spans="1:18" x14ac:dyDescent="0.25">
      <c r="B32" s="142" t="s">
        <v>81</v>
      </c>
      <c r="C32" s="142"/>
      <c r="D32" s="142"/>
      <c r="E32" s="142"/>
      <c r="F32" s="142"/>
      <c r="G32" s="142">
        <v>1</v>
      </c>
      <c r="H32" s="142"/>
      <c r="I32" s="142"/>
      <c r="J32" s="142"/>
      <c r="K32" s="142">
        <v>0</v>
      </c>
    </row>
    <row r="33" spans="2:11" x14ac:dyDescent="0.25">
      <c r="B33" s="142" t="s">
        <v>21</v>
      </c>
      <c r="C33" s="142"/>
      <c r="D33" s="142"/>
      <c r="E33" s="142"/>
      <c r="F33" s="142"/>
      <c r="G33" s="142">
        <v>0</v>
      </c>
      <c r="H33" s="142"/>
      <c r="I33" s="142"/>
      <c r="J33" s="142"/>
      <c r="K33" s="142">
        <v>1</v>
      </c>
    </row>
    <row r="34" spans="2:11" x14ac:dyDescent="0.25">
      <c r="B34" s="142" t="s">
        <v>82</v>
      </c>
      <c r="C34" s="142"/>
      <c r="D34" s="142"/>
      <c r="E34" s="142"/>
      <c r="F34" s="142"/>
      <c r="G34" s="142">
        <v>0</v>
      </c>
      <c r="H34" s="142"/>
      <c r="I34" s="142"/>
      <c r="J34" s="142"/>
      <c r="K34" s="142">
        <v>1</v>
      </c>
    </row>
    <row r="35" spans="2:11" x14ac:dyDescent="0.25">
      <c r="B35" s="142" t="s">
        <v>83</v>
      </c>
      <c r="C35" s="142"/>
      <c r="D35" s="142"/>
      <c r="E35" s="142"/>
      <c r="F35" s="142"/>
      <c r="G35" s="142">
        <v>1</v>
      </c>
      <c r="H35" s="142"/>
      <c r="I35" s="142"/>
      <c r="J35" s="142"/>
      <c r="K35" s="142">
        <v>2</v>
      </c>
    </row>
    <row r="36" spans="2:11" x14ac:dyDescent="0.25">
      <c r="B36" s="142" t="s">
        <v>23</v>
      </c>
      <c r="C36" s="142"/>
      <c r="D36" s="142"/>
      <c r="E36" s="142"/>
      <c r="F36" s="142"/>
      <c r="G36" s="142">
        <v>0</v>
      </c>
      <c r="H36" s="142"/>
      <c r="I36" s="142"/>
      <c r="J36" s="142"/>
      <c r="K36" s="142">
        <v>0</v>
      </c>
    </row>
    <row r="37" spans="2:11" x14ac:dyDescent="0.25">
      <c r="B37" s="143" t="s">
        <v>84</v>
      </c>
      <c r="C37" s="142"/>
      <c r="D37" s="142"/>
      <c r="E37" s="142"/>
      <c r="F37" s="142"/>
      <c r="G37" s="142">
        <f>SUM(G30:G36)</f>
        <v>26</v>
      </c>
      <c r="H37" s="142">
        <f>SUM(H30:H36)</f>
        <v>0</v>
      </c>
      <c r="I37" s="142">
        <f>SUM(I30:I36)</f>
        <v>0</v>
      </c>
      <c r="J37" s="142">
        <f>SUM(J30:J36)</f>
        <v>0</v>
      </c>
      <c r="K37" s="142">
        <f>SUM(K30:K36)</f>
        <v>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11</vt:i4>
      </vt:variant>
      <vt:variant>
        <vt:lpstr>Intervalos com nome</vt:lpstr>
      </vt:variant>
      <vt:variant>
        <vt:i4>4</vt:i4>
      </vt:variant>
    </vt:vector>
  </HeadingPairs>
  <TitlesOfParts>
    <vt:vector size="15" baseType="lpstr">
      <vt:lpstr>Banca electronica1</vt:lpstr>
      <vt:lpstr>banca eletrónica 2</vt:lpstr>
      <vt:lpstr>CARTÃO NACIONAL</vt:lpstr>
      <vt:lpstr>CARTÃO INTERNACIONAL</vt:lpstr>
      <vt:lpstr>Publicação Final</vt:lpstr>
      <vt:lpstr>Operações SPAUT</vt:lpstr>
      <vt:lpstr>operações 2016_ números</vt:lpstr>
      <vt:lpstr>operações 2016_ Valores</vt:lpstr>
      <vt:lpstr>Folha1</vt:lpstr>
      <vt:lpstr>Ex. Publicação</vt:lpstr>
      <vt:lpstr>Folha2</vt:lpstr>
      <vt:lpstr>'CARTÃO INTERNACIONAL'!Área_de_Impressão</vt:lpstr>
      <vt:lpstr>'CARTÃO NACIONAL'!Área_de_Impressão</vt:lpstr>
      <vt:lpstr>'Ex. Publicação'!Área_de_Impressão</vt:lpstr>
      <vt:lpstr>'Publicação Final'!Área_de_Impressão</vt:lpstr>
    </vt:vector>
  </TitlesOfParts>
  <Company>Banco de Mocambique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Francisca F. Fumo</dc:creator>
  <cp:lastModifiedBy>Silvia Anette de Sousa Trindade</cp:lastModifiedBy>
  <cp:lastPrinted>2017-07-18T09:55:12Z</cp:lastPrinted>
  <dcterms:created xsi:type="dcterms:W3CDTF">2013-02-12T13:18:53Z</dcterms:created>
  <dcterms:modified xsi:type="dcterms:W3CDTF">2024-04-04T10:36:20Z</dcterms:modified>
</cp:coreProperties>
</file>